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928"/>
  <workbookPr/>
  <bookViews>
    <workbookView xWindow="65416" yWindow="65416" windowWidth="29040" windowHeight="15840" activeTab="0"/>
  </bookViews>
  <sheets>
    <sheet name="Rekapitulace stavby" sheetId="1" r:id="rId1"/>
    <sheet name="SO-01 - Bourací práce" sheetId="2" r:id="rId2"/>
    <sheet name="SO-02 - Nové konstrukce -..." sheetId="3" r:id="rId3"/>
    <sheet name="SO-03 - Elektroinstalace ..." sheetId="4" r:id="rId4"/>
    <sheet name="SO-04 - Záchytný systém" sheetId="5" r:id="rId5"/>
    <sheet name="SO-05 - Vedlejší rozpočto..." sheetId="6" r:id="rId6"/>
    <sheet name="Pokyny pro vyplnění" sheetId="7" r:id="rId7"/>
  </sheets>
  <definedNames>
    <definedName name="_xlnm._FilterDatabase" localSheetId="1" hidden="1">'SO-01 - Bourací práce'!$C$90:$K$252</definedName>
    <definedName name="_xlnm._FilterDatabase" localSheetId="2" hidden="1">'SO-02 - Nové konstrukce -...'!$C$97:$K$608</definedName>
    <definedName name="_xlnm._FilterDatabase" localSheetId="3" hidden="1">'SO-03 - Elektroinstalace ...'!$C$81:$K$129</definedName>
    <definedName name="_xlnm._FilterDatabase" localSheetId="4" hidden="1">'SO-04 - Záchytný systém'!$C$79:$K$87</definedName>
    <definedName name="_xlnm._FilterDatabase" localSheetId="5" hidden="1">'SO-05 - Vedlejší rozpočto...'!$C$86:$K$125</definedName>
    <definedName name="_xlnm.Print_Area" localSheetId="6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stavby'!$C$42:$AQ$60</definedName>
    <definedName name="_xlnm.Print_Area" localSheetId="1">'SO-01 - Bourací práce'!$C$4:$J$39,'SO-01 - Bourací práce'!$C$45:$J$72,'SO-01 - Bourací práce'!$C$78:$K$252</definedName>
    <definedName name="_xlnm.Print_Area" localSheetId="2">'SO-02 - Nové konstrukce -...'!$C$4:$J$39,'SO-02 - Nové konstrukce -...'!$C$45:$J$79,'SO-02 - Nové konstrukce -...'!$C$85:$K$608</definedName>
    <definedName name="_xlnm.Print_Area" localSheetId="3">'SO-03 - Elektroinstalace ...'!$C$4:$J$39,'SO-03 - Elektroinstalace ...'!$C$45:$J$63,'SO-03 - Elektroinstalace ...'!$C$69:$K$129</definedName>
    <definedName name="_xlnm.Print_Area" localSheetId="4">'SO-04 - Záchytný systém'!$C$4:$J$39,'SO-04 - Záchytný systém'!$C$45:$J$61,'SO-04 - Záchytný systém'!$C$67:$K$87</definedName>
    <definedName name="_xlnm.Print_Area" localSheetId="5">'SO-05 - Vedlejší rozpočto...'!$C$4:$J$39,'SO-05 - Vedlejší rozpočto...'!$C$45:$J$68,'SO-05 - Vedlejší rozpočto...'!$C$74:$K$125</definedName>
    <definedName name="_xlnm.Print_Titles" localSheetId="0">'Rekapitulace stavby'!$52:$52</definedName>
    <definedName name="_xlnm.Print_Titles" localSheetId="1">'SO-01 - Bourací práce'!$90:$90</definedName>
    <definedName name="_xlnm.Print_Titles" localSheetId="2">'SO-02 - Nové konstrukce -...'!$97:$97</definedName>
    <definedName name="_xlnm.Print_Titles" localSheetId="3">'SO-03 - Elektroinstalace ...'!$81:$81</definedName>
    <definedName name="_xlnm.Print_Titles" localSheetId="4">'SO-04 - Záchytný systém'!$79:$79</definedName>
    <definedName name="_xlnm.Print_Titles" localSheetId="5">'SO-05 - Vedlejší rozpočto...'!$86:$86</definedName>
  </definedNames>
  <calcPr calcId="191029"/>
  <extLst/>
</workbook>
</file>

<file path=xl/sharedStrings.xml><?xml version="1.0" encoding="utf-8"?>
<sst xmlns="http://schemas.openxmlformats.org/spreadsheetml/2006/main" count="8730" uniqueCount="1688">
  <si>
    <t>Export Komplet</t>
  </si>
  <si>
    <t>VZ</t>
  </si>
  <si>
    <t>2.0</t>
  </si>
  <si>
    <t>ZAMOK</t>
  </si>
  <si>
    <t>False</t>
  </si>
  <si>
    <t>{64be9e99-67ea-4e0c-8de2-68d5ae8d369e}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</si>
  <si>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</si>
  <si>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</si>
  <si>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</si>
  <si>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</si>
  <si>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</si>
  <si>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</si>
  <si>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</si>
  <si>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</si>
  <si>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2022_09_18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</si>
  <si>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</si>
  <si>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</si>
  <si>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Oprava střechy administrativní budovy vodojemu Jesenice I, Vestecká 151</t>
  </si>
  <si>
    <t>KSO:</t>
  </si>
  <si>
    <t/>
  </si>
  <si>
    <t>CC-CZ:</t>
  </si>
  <si>
    <t>Místo:</t>
  </si>
  <si>
    <t>Jesenice</t>
  </si>
  <si>
    <t>Datum:</t>
  </si>
  <si>
    <t>18. 9. 2022</t>
  </si>
  <si>
    <t>Zadavatel:</t>
  </si>
  <si>
    <t>IČ:</t>
  </si>
  <si>
    <t>Energy Benefit Centre a.s.</t>
  </si>
  <si>
    <t>DIČ:</t>
  </si>
  <si>
    <t>Uchazeč:</t>
  </si>
  <si>
    <t>Vyplň údaj</t>
  </si>
  <si>
    <t>Projektant:</t>
  </si>
  <si>
    <t>Ing. Petr Skala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</si>
  <si>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</si>
  <si>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</si>
  <si>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</si>
  <si>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</si>
  <si>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</si>
  <si>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</si>
  <si>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</si>
  <si>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</si>
  <si>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</si>
  <si>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</si>
  <si>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</si>
  <si>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</si>
  <si>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</si>
  <si>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</si>
  <si>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</si>
  <si>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</si>
  <si>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</si>
  <si>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</si>
  <si>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</si>
  <si>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</si>
  <si>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</si>
  <si>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</si>
  <si>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</si>
  <si>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</si>
  <si>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</si>
  <si>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</si>
  <si>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</si>
  <si>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</si>
  <si>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</si>
  <si>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</si>
  <si>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</si>
  <si>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</si>
  <si>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</si>
  <si>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</si>
  <si>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</si>
  <si>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</si>
  <si>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</si>
  <si>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</si>
  <si>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</si>
  <si>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</si>
  <si>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</si>
  <si>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</si>
  <si>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</si>
  <si>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</si>
  <si>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SO-01</t>
  </si>
  <si>
    <t>Bourací práce</t>
  </si>
  <si>
    <t>STA</t>
  </si>
  <si>
    <t>1</t>
  </si>
  <si>
    <t>{f003a952-cdff-4f54-af87-eca7b8964d00}</t>
  </si>
  <si>
    <t>2</t>
  </si>
  <si>
    <t>SO-02</t>
  </si>
  <si>
    <t>Nové konstrukce - stavební část</t>
  </si>
  <si>
    <t>{2889548e-4b0f-485d-8dad-563eb58efc15}</t>
  </si>
  <si>
    <t>SO-03</t>
  </si>
  <si>
    <t>Elektroinstalace a hromosvod</t>
  </si>
  <si>
    <t>{e381edc1-492b-4b58-abd8-7cd13da8eff2}</t>
  </si>
  <si>
    <t>SO-04</t>
  </si>
  <si>
    <t>Záchytný systém</t>
  </si>
  <si>
    <t>{f7200420-88d2-440a-87eb-60790a566722}</t>
  </si>
  <si>
    <t>SO-05</t>
  </si>
  <si>
    <t>Vedlejší rozpočtové náklady</t>
  </si>
  <si>
    <t>{58c29411-022e-4f49-805b-d57a025b9ca6}</t>
  </si>
  <si>
    <t>KRYCÍ LIST SOUPISU PRACÍ</t>
  </si>
  <si>
    <t>Objekt:</t>
  </si>
  <si>
    <t>SO-01 - Bourací práce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</si>
  <si>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</si>
  <si>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</si>
  <si>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</si>
  <si>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</si>
  <si>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</si>
  <si>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9 - Ostatní konstrukce a práce, bourání</t>
  </si>
  <si>
    <t xml:space="preserve">    997 - Přesun sutě</t>
  </si>
  <si>
    <t>PSV - Práce a dodávky PSV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</si>
  <si>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</si>
  <si>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</si>
  <si>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</si>
  <si>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725 - Zdravotechnika - zařizovací předměty</t>
  </si>
  <si>
    <t xml:space="preserve">    751 - Vzduchotechnika</t>
  </si>
  <si>
    <t xml:space="preserve">    764 - Konstrukce klempířské</t>
  </si>
  <si>
    <t xml:space="preserve">    767 - Konstrukce zámečnické</t>
  </si>
  <si>
    <t xml:space="preserve">    781 - Dokončovací práce - obklady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</si>
  <si>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</si>
  <si>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</si>
  <si>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</si>
  <si>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</si>
  <si>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</si>
  <si>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</si>
  <si>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</si>
  <si>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</si>
  <si>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</si>
  <si>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</si>
  <si>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</si>
  <si>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</si>
  <si>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</si>
  <si>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</si>
  <si>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</si>
  <si>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</si>
  <si>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</t>
  </si>
  <si>
    <t>Ostatní konstrukce a práce, bourání</t>
  </si>
  <si>
    <t>K</t>
  </si>
  <si>
    <t>962052210</t>
  </si>
  <si>
    <t>Bourání zdiva železobetonového nadzákladového, objemu do 1 m3</t>
  </si>
  <si>
    <t>m3</t>
  </si>
  <si>
    <t>CS ÚRS 2023 01</t>
  </si>
  <si>
    <t>4</t>
  </si>
  <si>
    <t>-131275576</t>
  </si>
  <si>
    <t>Online PSC</t>
  </si>
  <si>
    <t>https://podminky.urs.cz/item/CS_URS_2023_01/962052210</t>
  </si>
  <si>
    <t>VV</t>
  </si>
  <si>
    <t>B08</t>
  </si>
  <si>
    <t>"vybourání betonového bloku v. 330 mm" 2,71*0,56*0,33</t>
  </si>
  <si>
    <t>965042141</t>
  </si>
  <si>
    <t>Bourání mazanin betonových nebo z litého asfaltu tl. do 100 mm, plochy přes 4 m2</t>
  </si>
  <si>
    <t>-147213490</t>
  </si>
  <si>
    <t>https://podminky.urs.cz/item/CS_URS_2023_01/965042141</t>
  </si>
  <si>
    <t>"S-ST01" 98,64*0,095</t>
  </si>
  <si>
    <t>3</t>
  </si>
  <si>
    <t>965042221</t>
  </si>
  <si>
    <t>Bourání mazanin betonových nebo z litého asfaltu tl. přes 100 mm, plochy do 1 m2</t>
  </si>
  <si>
    <t>97992557</t>
  </si>
  <si>
    <t>https://podminky.urs.cz/item/CS_URS_2023_01/965042221</t>
  </si>
  <si>
    <t>"Ubourání stropní kce okolo potrubí" 0,5*0,25*8</t>
  </si>
  <si>
    <t>965049112</t>
  </si>
  <si>
    <t>Bourání mazanin Příplatek k cenám za bourání mazanin betonových se svařovanou sítí, tl. přes 100 mm</t>
  </si>
  <si>
    <t>189045768</t>
  </si>
  <si>
    <t>https://podminky.urs.cz/item/CS_URS_2023_01/965049112</t>
  </si>
  <si>
    <t>5</t>
  </si>
  <si>
    <t>968072455</t>
  </si>
  <si>
    <t>Vybourání kovových rámů oken s křídly, dveřních zárubní, vrat, stěn, ostění nebo obkladů dveřních zárubní, plochy do 2 m2</t>
  </si>
  <si>
    <t>m2</t>
  </si>
  <si>
    <t>834365777</t>
  </si>
  <si>
    <t>https://podminky.urs.cz/item/CS_URS_2023_01/968072455</t>
  </si>
  <si>
    <t>"B10" 0,875*1,875</t>
  </si>
  <si>
    <t>6</t>
  </si>
  <si>
    <t>968082015</t>
  </si>
  <si>
    <t>Vybourání plastových rámů oken s křídly, dveřních zárubní, vrat rámu oken s křídly, plochy do 1 m2</t>
  </si>
  <si>
    <t>370645802</t>
  </si>
  <si>
    <t>https://podminky.urs.cz/item/CS_URS_2023_01/968082015</t>
  </si>
  <si>
    <t>"B12" 0,89*0,6</t>
  </si>
  <si>
    <t>7</t>
  </si>
  <si>
    <t>971033351</t>
  </si>
  <si>
    <t>Vybourání otvorů ve zdivu základovém nebo nadzákladovém z cihel, tvárnic, příčkovek z cihel pálených na maltu vápennou nebo vápenocementovou plochy do 0,09 m2, tl. do 450 mm</t>
  </si>
  <si>
    <t>kus</t>
  </si>
  <si>
    <t>-79956641</t>
  </si>
  <si>
    <t>https://podminky.urs.cz/item/CS_URS_2023_01/971033351</t>
  </si>
  <si>
    <t>"B08 průraz 300x100 mm" 1</t>
  </si>
  <si>
    <t>8</t>
  </si>
  <si>
    <t>971033621</t>
  </si>
  <si>
    <t>Vybourání otvorů ve zdivu základovém nebo nadzákladovém z cihel, tvárnic, příčkovek z cihel pálených na maltu vápennou nebo vápenocementovou plochy do 4 m2, tl. do 100 mm</t>
  </si>
  <si>
    <t>27651856</t>
  </si>
  <si>
    <t>https://podminky.urs.cz/item/CS_URS_2023_01/971033621</t>
  </si>
  <si>
    <t>"větev A m.č. 1.18 600x2000 mm" 0,6*2</t>
  </si>
  <si>
    <t>"větev B m.č. 3.10 600x3300 mm" 0,6*3,3</t>
  </si>
  <si>
    <t>"větev B m.č. 2.09 600x3300 mm" 0,6*3,3</t>
  </si>
  <si>
    <t>"větev B m.č. 1.25 600x3300 mm" 0,6*3,3</t>
  </si>
  <si>
    <t>Součet</t>
  </si>
  <si>
    <t>977151116</t>
  </si>
  <si>
    <t>Jádrové vrty diamantovými korunkami do stavebních materiálů (železobetonu, betonu, cihel, obkladů, dlažeb, kamene) průměru přes 70 do 80 mm</t>
  </si>
  <si>
    <t>m</t>
  </si>
  <si>
    <t>1411648117</t>
  </si>
  <si>
    <t>https://podminky.urs.cz/item/CS_URS_2023_01/977151116</t>
  </si>
  <si>
    <t>"B08" 3*0,25</t>
  </si>
  <si>
    <t>10</t>
  </si>
  <si>
    <t>978015321</t>
  </si>
  <si>
    <t>Otlučení vápenných nebo vápenocementových omítek vnějších ploch s vyškrabáním spar a s očištěním zdiva stupně členitosti 1 a 2, v rozsahu do 10 %</t>
  </si>
  <si>
    <t>-338867185</t>
  </si>
  <si>
    <t>https://podminky.urs.cz/item/CS_URS_2023_01/978015321</t>
  </si>
  <si>
    <t>"B09" 8,3+6,4+2,7*3,1*2</t>
  </si>
  <si>
    <t>11</t>
  </si>
  <si>
    <t>978015391</t>
  </si>
  <si>
    <t>Otlučení vápenných nebo vápenocementových omítek vnějších ploch s vyškrabáním spar a s očištěním zdiva stupně členitosti 1 a 2, v rozsahu přes 80 do 100 %</t>
  </si>
  <si>
    <t>446077757</t>
  </si>
  <si>
    <t>https://podminky.urs.cz/item/CS_URS_2023_01/978015391</t>
  </si>
  <si>
    <t>"R06" 0,52*3,6</t>
  </si>
  <si>
    <t>12</t>
  </si>
  <si>
    <t>985142111</t>
  </si>
  <si>
    <t>Vysekání spojovací hmoty ze spár zdiva včetně vyčištění hloubky spáry do 40 mm délky spáry na 1 m2 upravované plochy do 6 m</t>
  </si>
  <si>
    <t>394587056</t>
  </si>
  <si>
    <t>https://podminky.urs.cz/item/CS_URS_2023_01/985142111</t>
  </si>
  <si>
    <t>"R04" 31,44+1,872</t>
  </si>
  <si>
    <t>13</t>
  </si>
  <si>
    <t>985142912</t>
  </si>
  <si>
    <t>Vysekání spojovací hmoty ze spár zdiva včetně vyčištění Příplatek k cenám za plochu do 10 m2 jednotlivě</t>
  </si>
  <si>
    <t>-1715324538</t>
  </si>
  <si>
    <t>https://podminky.urs.cz/item/CS_URS_2023_01/985142912</t>
  </si>
  <si>
    <t>14</t>
  </si>
  <si>
    <t>6221-Rx001</t>
  </si>
  <si>
    <t>Ubroušení fasády z důvodu zmenšení a vyrovnání profilace</t>
  </si>
  <si>
    <t>-1672846211</t>
  </si>
  <si>
    <t>B09</t>
  </si>
  <si>
    <t>8,3+6,4+2,7*3,1*2</t>
  </si>
  <si>
    <t>96-Rx90012</t>
  </si>
  <si>
    <t>Demontáž hromosvodu</t>
  </si>
  <si>
    <t>kpl</t>
  </si>
  <si>
    <t>159837609</t>
  </si>
  <si>
    <t>B04</t>
  </si>
  <si>
    <t>16</t>
  </si>
  <si>
    <t>96-Rx9009</t>
  </si>
  <si>
    <t>Vybourání prahu a vyzdívky v otvoru bouraných dveří</t>
  </si>
  <si>
    <t>-364039927</t>
  </si>
  <si>
    <t>17</t>
  </si>
  <si>
    <t>96-Rx9010</t>
  </si>
  <si>
    <t>Odstranění soklu střešních nástaveb</t>
  </si>
  <si>
    <t>-1068159313</t>
  </si>
  <si>
    <t>B14</t>
  </si>
  <si>
    <t>15,4</t>
  </si>
  <si>
    <t>18</t>
  </si>
  <si>
    <t>96-Rx9011</t>
  </si>
  <si>
    <t>Odstranění výztužné vrstvy z ocelové síťky ze střešní skladby (mazaniny)</t>
  </si>
  <si>
    <t>1660447565</t>
  </si>
  <si>
    <t>S-ST01</t>
  </si>
  <si>
    <t>98,64</t>
  </si>
  <si>
    <t>19</t>
  </si>
  <si>
    <t>96-Rx908</t>
  </si>
  <si>
    <t>Ubourání nadezdívky výlezu na střechu ve výšce cca 400 mm</t>
  </si>
  <si>
    <t>-531056236</t>
  </si>
  <si>
    <t>B06</t>
  </si>
  <si>
    <t>997</t>
  </si>
  <si>
    <t>Přesun sutě</t>
  </si>
  <si>
    <t>20</t>
  </si>
  <si>
    <t>997013154</t>
  </si>
  <si>
    <t>Vnitrostaveništní doprava suti a vybouraných hmot vodorovně do 50 m svisle s omezením mechanizace pro budovy a haly výšky přes 12 do 15 m</t>
  </si>
  <si>
    <t>t</t>
  </si>
  <si>
    <t>-887264671</t>
  </si>
  <si>
    <t>https://podminky.urs.cz/item/CS_URS_2023_01/997013154</t>
  </si>
  <si>
    <t>997013501</t>
  </si>
  <si>
    <t>Odvoz suti a vybouraných hmot na skládku nebo meziskládku se složením, na vzdálenost do 1 km</t>
  </si>
  <si>
    <t>622646120</t>
  </si>
  <si>
    <t>https://podminky.urs.cz/item/CS_URS_2023_01/997013501</t>
  </si>
  <si>
    <t>22</t>
  </si>
  <si>
    <t>997013509</t>
  </si>
  <si>
    <t>Odvoz suti a vybouraných hmot na skládku nebo meziskládku se složením, na vzdálenost Příplatek k ceně za každý další i započatý 1 km přes 1 km</t>
  </si>
  <si>
    <t>-492852275</t>
  </si>
  <si>
    <t>https://podminky.urs.cz/item/CS_URS_2023_01/997013509</t>
  </si>
  <si>
    <t>48,823*19 'Přepočtené koeficientem množství</t>
  </si>
  <si>
    <t>23</t>
  </si>
  <si>
    <t>997013601</t>
  </si>
  <si>
    <t>Poplatek za uložení stavebního odpadu na skládce (skládkovné) z prostého betonu zatříděného do Katalogu odpadů pod kódem 17 01 01</t>
  </si>
  <si>
    <t>-736273250</t>
  </si>
  <si>
    <t>https://podminky.urs.cz/item/CS_URS_2023_01/997013601</t>
  </si>
  <si>
    <t>20,616+2,2+0,029</t>
  </si>
  <si>
    <t>24</t>
  </si>
  <si>
    <t>997013602</t>
  </si>
  <si>
    <t>Poplatek za uložení stavebního odpadu na skládce (skládkovné) z armovaného betonu zatříděného do Katalogu odpadů pod kódem 17 01 01</t>
  </si>
  <si>
    <t>725484825</t>
  </si>
  <si>
    <t>https://podminky.urs.cz/item/CS_URS_2023_01/997013602</t>
  </si>
  <si>
    <t>1,202</t>
  </si>
  <si>
    <t>25</t>
  </si>
  <si>
    <t>997013603</t>
  </si>
  <si>
    <t>Poplatek za uložení stavebního odpadu na skládce (skládkovné) cihelného zatříděného do Katalogu odpadů pod kódem 17 01 02</t>
  </si>
  <si>
    <t>-9503267</t>
  </si>
  <si>
    <t>https://podminky.urs.cz/item/CS_URS_2023_01/997013603</t>
  </si>
  <si>
    <t>0,074+1,285+0,094</t>
  </si>
  <si>
    <t>26</t>
  </si>
  <si>
    <t>997013631</t>
  </si>
  <si>
    <t>Poplatek za uložení stavebního odpadu na skládce (skládkovné) směsného stavebního a demoličního zatříděného do Katalogu odpadů pod kódem 17 09 04</t>
  </si>
  <si>
    <t>-282341204</t>
  </si>
  <si>
    <t>https://podminky.urs.cz/item/CS_URS_2023_01/997013631</t>
  </si>
  <si>
    <t>0,125+0,008+0,157+0,11+0,353+0,112+0,308+0,059+0,05+0,063+0,019+0,002</t>
  </si>
  <si>
    <t>27</t>
  </si>
  <si>
    <t>997013813</t>
  </si>
  <si>
    <t>Poplatek za uložení stavebního odpadu na skládce (skládkovné) z plastických hmot zatříděného do Katalogu odpadů pod kódem 17 02 03</t>
  </si>
  <si>
    <t>-454223663</t>
  </si>
  <si>
    <t>https://podminky.urs.cz/item/CS_URS_2023_01/997013813</t>
  </si>
  <si>
    <t>0,039+0,003</t>
  </si>
  <si>
    <t>28</t>
  </si>
  <si>
    <t>997013814</t>
  </si>
  <si>
    <t>Poplatek za uložení stavebního odpadu na skládce (skládkovné) z izolačních materiálů zatříděného do Katalogu odpadů pod kódem 17 06 04</t>
  </si>
  <si>
    <t>-141651890</t>
  </si>
  <si>
    <t>https://podminky.urs.cz/item/CS_URS_2023_01/997013814</t>
  </si>
  <si>
    <t>1,515+1,529</t>
  </si>
  <si>
    <t>29</t>
  </si>
  <si>
    <t>997013847</t>
  </si>
  <si>
    <t>Poplatek za uložení stavebního odpadu na skládce (skládkovné) asfaltového s obsahem dehtu zatříděného do Katalogu odpadů pod kódem 17 03 01</t>
  </si>
  <si>
    <t>-1413076738</t>
  </si>
  <si>
    <t>https://podminky.urs.cz/item/CS_URS_2023_01/997013847</t>
  </si>
  <si>
    <t>6,194+0,177+7,556+2,519</t>
  </si>
  <si>
    <t>PSV</t>
  </si>
  <si>
    <t>Práce a dodávky PSV</t>
  </si>
  <si>
    <t>712</t>
  </si>
  <si>
    <t>Povlakové krytiny</t>
  </si>
  <si>
    <t>30</t>
  </si>
  <si>
    <t>712340831</t>
  </si>
  <si>
    <t>Odstranění povlakové krytiny střech plochých do 10° z přitavených pásů NAIP v plné ploše jednovrstvé</t>
  </si>
  <si>
    <t>-1760149277</t>
  </si>
  <si>
    <t>https://podminky.urs.cz/item/CS_URS_2023_01/712340831</t>
  </si>
  <si>
    <t>"S-ST01" 98,64+47,28*0,8</t>
  </si>
  <si>
    <t>"S-ST02" (371,55+77,2*0,8)*2</t>
  </si>
  <si>
    <t>"S-ST01" 95,2+46,6*0,6</t>
  </si>
  <si>
    <t>31</t>
  </si>
  <si>
    <t>712340832</t>
  </si>
  <si>
    <t>Odstranění povlakové krytiny střech plochých do 10° z přitavených pásů NAIP v plné ploše dvouvrstvé</t>
  </si>
  <si>
    <t>-630786784</t>
  </si>
  <si>
    <t>https://podminky.urs.cz/item/CS_URS_2023_01/712340832</t>
  </si>
  <si>
    <t>"S-ST02" 8,68+12,4*0,6</t>
  </si>
  <si>
    <t>32</t>
  </si>
  <si>
    <t>712340833</t>
  </si>
  <si>
    <t>Odstranění povlakové krytiny střech plochých do 10° z přitavených pásů NAIP v plné ploše třívrstvé</t>
  </si>
  <si>
    <t>-1345715412</t>
  </si>
  <si>
    <t>https://podminky.urs.cz/item/CS_URS_2023_01/712340833</t>
  </si>
  <si>
    <t>"S-ST02" 387+78,8*0,9</t>
  </si>
  <si>
    <t>33</t>
  </si>
  <si>
    <t>712340834</t>
  </si>
  <si>
    <t>Odstranění povlakové krytiny střech plochých do 10° z přitavených pásů NAIP v plné ploše Příplatek k ceně - 0833 za každou další vrstvu</t>
  </si>
  <si>
    <t>425126816</t>
  </si>
  <si>
    <t>https://podminky.urs.cz/item/CS_URS_2023_01/712340834</t>
  </si>
  <si>
    <t>713</t>
  </si>
  <si>
    <t>Izolace tepelné</t>
  </si>
  <si>
    <t>34</t>
  </si>
  <si>
    <t>713140861</t>
  </si>
  <si>
    <t>Odstranění tepelné izolace střech plochých z rohoží, pásů, dílců, desek, bloků nadstřešních izolací připevněných lepením z polystyrenu suchého, tloušťka izolace do 100 mm</t>
  </si>
  <si>
    <t>-482112827</t>
  </si>
  <si>
    <t>https://podminky.urs.cz/item/CS_URS_2023_01/713140861</t>
  </si>
  <si>
    <t>"S-ST01" 98,64</t>
  </si>
  <si>
    <t>"S-ST02" 371,55*2</t>
  </si>
  <si>
    <t>35</t>
  </si>
  <si>
    <t>713140863r001</t>
  </si>
  <si>
    <t>Odstranění tepelné izolace střech plochých z rohoží, pásů, dílců, desek, bloků nadstřešních izolací připevněných lepením z pěnového skla, tloušťka izolace přes 100 mm</t>
  </si>
  <si>
    <t>odvozeno z CS ÚRS 2022 02</t>
  </si>
  <si>
    <t>-2066081418</t>
  </si>
  <si>
    <t>https://podminky.urs.cz/item/CS_URS_2022_02/713140863r001</t>
  </si>
  <si>
    <t>721</t>
  </si>
  <si>
    <t>Zdravotechnika - vnitřní kanalizace</t>
  </si>
  <si>
    <t>36</t>
  </si>
  <si>
    <t>721140806</t>
  </si>
  <si>
    <t>Demontáž potrubí z litinových trub odpadních nebo dešťových přes 100 do DN 200</t>
  </si>
  <si>
    <t>-311315789</t>
  </si>
  <si>
    <t>https://podminky.urs.cz/item/CS_URS_2023_01/721140806</t>
  </si>
  <si>
    <t>"větev A" 14+1,5</t>
  </si>
  <si>
    <t>"větev B" 14+23</t>
  </si>
  <si>
    <t>37</t>
  </si>
  <si>
    <t>721210822</t>
  </si>
  <si>
    <t>Demontáž kanalizačního příslušenství střešních vtoků DN 100</t>
  </si>
  <si>
    <t>1758857984</t>
  </si>
  <si>
    <t>https://podminky.urs.cz/item/CS_URS_2023_01/721210822</t>
  </si>
  <si>
    <t>"B02" 4</t>
  </si>
  <si>
    <t>725</t>
  </si>
  <si>
    <t>Zdravotechnika - zařizovací předměty</t>
  </si>
  <si>
    <t>38</t>
  </si>
  <si>
    <t>725210821</t>
  </si>
  <si>
    <t>Demontáž umyvadel bez výtokových armatur umyvadel</t>
  </si>
  <si>
    <t>soubor</t>
  </si>
  <si>
    <t>839208534</t>
  </si>
  <si>
    <t>https://podminky.urs.cz/item/CS_URS_2023_01/725210821</t>
  </si>
  <si>
    <t>"větev B 2.NP" 1</t>
  </si>
  <si>
    <t>39</t>
  </si>
  <si>
    <t>725820801</t>
  </si>
  <si>
    <t>Demontáž baterií nástěnných do G 3/4</t>
  </si>
  <si>
    <t>-1222561186</t>
  </si>
  <si>
    <t>https://podminky.urs.cz/item/CS_URS_2023_01/725820801</t>
  </si>
  <si>
    <t>751</t>
  </si>
  <si>
    <t>Vzduchotechnika</t>
  </si>
  <si>
    <t>40</t>
  </si>
  <si>
    <t>751526880</t>
  </si>
  <si>
    <t>Demontáž protidešťové stříšky nebo výfukové hlavice z plastového potrubí kruhové s přírubou nebo bez příruby, průměru do 200 mm</t>
  </si>
  <si>
    <t>2057338272</t>
  </si>
  <si>
    <t>https://podminky.urs.cz/item/CS_URS_2023_01/751526880</t>
  </si>
  <si>
    <t>764</t>
  </si>
  <si>
    <t>Konstrukce klempířské</t>
  </si>
  <si>
    <t>41</t>
  </si>
  <si>
    <t>764002812</t>
  </si>
  <si>
    <t>Demontáž klempířských konstrukcí okapového plechu do suti, v krytině skládané</t>
  </si>
  <si>
    <t>-709274418</t>
  </si>
  <si>
    <t>https://podminky.urs.cz/item/CS_URS_2023_01/764002812</t>
  </si>
  <si>
    <t>42</t>
  </si>
  <si>
    <t>764002841</t>
  </si>
  <si>
    <t>Demontáž klempířských konstrukcí oplechování horních ploch zdí a nadezdívek do suti</t>
  </si>
  <si>
    <t>1668243344</t>
  </si>
  <si>
    <t>https://podminky.urs.cz/item/CS_URS_2023_01/764002841</t>
  </si>
  <si>
    <t>31+82+7,4</t>
  </si>
  <si>
    <t>43</t>
  </si>
  <si>
    <t>764002851</t>
  </si>
  <si>
    <t>Demontáž klempířských konstrukcí oplechování parapetů do suti</t>
  </si>
  <si>
    <t>-950971852</t>
  </si>
  <si>
    <t>https://podminky.urs.cz/item/CS_URS_2023_01/764002851</t>
  </si>
  <si>
    <t>44</t>
  </si>
  <si>
    <t>764002871</t>
  </si>
  <si>
    <t>Demontáž klempířských konstrukcí lemování zdí do suti</t>
  </si>
  <si>
    <t>-299145807</t>
  </si>
  <si>
    <t>https://podminky.urs.cz/item/CS_URS_2023_01/764002871</t>
  </si>
  <si>
    <t>19+19+18+18</t>
  </si>
  <si>
    <t>45</t>
  </si>
  <si>
    <t>764004801</t>
  </si>
  <si>
    <t>Demontáž klempířských konstrukcí žlabu podokapního do suti</t>
  </si>
  <si>
    <t>-1348979755</t>
  </si>
  <si>
    <t>https://podminky.urs.cz/item/CS_URS_2023_01/764004801</t>
  </si>
  <si>
    <t>46</t>
  </si>
  <si>
    <t>764004861</t>
  </si>
  <si>
    <t>Demontáž klempířských konstrukcí svodu do suti</t>
  </si>
  <si>
    <t>1779136140</t>
  </si>
  <si>
    <t>https://podminky.urs.cz/item/CS_URS_2023_01/764004861</t>
  </si>
  <si>
    <t>767</t>
  </si>
  <si>
    <t>Konstrukce zámečnické</t>
  </si>
  <si>
    <t>47</t>
  </si>
  <si>
    <t>767832801</t>
  </si>
  <si>
    <t>Demontáž venkovních požárních žebříků s ochranným košem</t>
  </si>
  <si>
    <t>-334429789</t>
  </si>
  <si>
    <t>https://podminky.urs.cz/item/CS_URS_2023_01/767832801</t>
  </si>
  <si>
    <t>"B11" 4,1</t>
  </si>
  <si>
    <t>48</t>
  </si>
  <si>
    <t>767832802</t>
  </si>
  <si>
    <t>Demontáž venkovních požárních žebříků bez ochranného koše</t>
  </si>
  <si>
    <t>-16797863</t>
  </si>
  <si>
    <t>https://podminky.urs.cz/item/CS_URS_2023_01/767832802</t>
  </si>
  <si>
    <t>"B15" 3,5</t>
  </si>
  <si>
    <t>49</t>
  </si>
  <si>
    <t>767833802</t>
  </si>
  <si>
    <t>Demontáž vnitřních kovových žebříků přímých délky přes 2 do 5 m</t>
  </si>
  <si>
    <t>881329926</t>
  </si>
  <si>
    <t>https://podminky.urs.cz/item/CS_URS_2023_01/767833802</t>
  </si>
  <si>
    <t>"B06" 1</t>
  </si>
  <si>
    <t>781</t>
  </si>
  <si>
    <t>Dokončovací práce - obklady</t>
  </si>
  <si>
    <t>50</t>
  </si>
  <si>
    <t>781733810</t>
  </si>
  <si>
    <t>Demontáž obkladů z obkladaček cihelných lepených</t>
  </si>
  <si>
    <t>-1288923417</t>
  </si>
  <si>
    <t>https://podminky.urs.cz/item/CS_URS_2023_01/781733810</t>
  </si>
  <si>
    <t>"větev B 2.NP" 2,4</t>
  </si>
  <si>
    <t>SO-02 - Nové konstrukce - stavební část</t>
  </si>
  <si>
    <t xml:space="preserve">    3 - Svislé a kompletní konstrukce</t>
  </si>
  <si>
    <t xml:space="preserve">    6 - Úpravy povrchů, podlahy a osazování výplní</t>
  </si>
  <si>
    <t xml:space="preserve">    998 - Přesun hmot</t>
  </si>
  <si>
    <t xml:space="preserve">    762 - Konstrukce tesařské</t>
  </si>
  <si>
    <t xml:space="preserve">    766 - Konstrukce truhlářské</t>
  </si>
  <si>
    <t xml:space="preserve">    771 - Podlahy z dlaždic</t>
  </si>
  <si>
    <t xml:space="preserve">    777 - Podlahy lité</t>
  </si>
  <si>
    <t xml:space="preserve">    783 - Dokončovací práce - nátěry</t>
  </si>
  <si>
    <t xml:space="preserve">    784 - Dokončovací práce - malby a tapety</t>
  </si>
  <si>
    <t>Svislé a kompletní konstrukce</t>
  </si>
  <si>
    <t>317142420</t>
  </si>
  <si>
    <t>Překlady nenosné z pórobetonu osazené do tenkého maltového lože, výšky do 250 mm, šířky překladu 100 mm, délky překladu do 1000 mm</t>
  </si>
  <si>
    <t>-380506888</t>
  </si>
  <si>
    <t>https://podminky.urs.cz/item/CS_URS_2023_01/317142420</t>
  </si>
  <si>
    <t>"OV12" 2</t>
  </si>
  <si>
    <t>340271025</t>
  </si>
  <si>
    <t>Zazdívka otvorů v příčkách nebo stěnách pórobetonovými tvárnicemi plochy přes 1 m2 do 4 m2, objemová hmotnost 500 kg/m3, tloušťka příčky 100 mm</t>
  </si>
  <si>
    <t>-2055196858</t>
  </si>
  <si>
    <t>https://podminky.urs.cz/item/CS_URS_2023_01/340271025</t>
  </si>
  <si>
    <t>Větev „A“</t>
  </si>
  <si>
    <t>"1NP"0,6*2,0</t>
  </si>
  <si>
    <t>Větev „B“</t>
  </si>
  <si>
    <t>"3NP"0,6*3,3</t>
  </si>
  <si>
    <t>"2NP"0,6*3,3</t>
  </si>
  <si>
    <t>"1NP"0,6*3,3</t>
  </si>
  <si>
    <t>389381001</t>
  </si>
  <si>
    <t>Dobetonování prefabrikovaných konstrukcí</t>
  </si>
  <si>
    <t>1490021460</t>
  </si>
  <si>
    <t>https://podminky.urs.cz/item/CS_URS_2023_01/389381001</t>
  </si>
  <si>
    <t>"Stropní kce okolo potrubí - prostup" 0,5*0,25*8</t>
  </si>
  <si>
    <t>"dobetonování prahu P02" 1,065*0,15*0,25</t>
  </si>
  <si>
    <t>Úpravy povrchů, podlahy a osazování výplní</t>
  </si>
  <si>
    <t>611131121</t>
  </si>
  <si>
    <t>Podkladní a spojovací vrstva vnitřních omítaných ploch penetrace disperzní nanášená ručně stropů</t>
  </si>
  <si>
    <t>-976961342</t>
  </si>
  <si>
    <t>https://podminky.urs.cz/item/CS_URS_2023_01/611131121</t>
  </si>
  <si>
    <t>7,21*2</t>
  </si>
  <si>
    <t>611142001</t>
  </si>
  <si>
    <t>Potažení vnitřních ploch pletivem v ploše nebo pruzích, na plném podkladu sklovláknitým vtlačením do tmelu stropů</t>
  </si>
  <si>
    <t>936621880</t>
  </si>
  <si>
    <t>https://podminky.urs.cz/item/CS_URS_2023_01/611142001</t>
  </si>
  <si>
    <t>"R05" 7,21</t>
  </si>
  <si>
    <t>611311131</t>
  </si>
  <si>
    <t>Potažení vnitřních ploch vápenným štukem tloušťky do 3 mm vodorovných konstrukcí stropů rovných</t>
  </si>
  <si>
    <t>-1658007739</t>
  </si>
  <si>
    <t>https://podminky.urs.cz/item/CS_URS_2023_01/611311131</t>
  </si>
  <si>
    <t>611325225</t>
  </si>
  <si>
    <t>Vápenocementová omítka jednotlivých malých ploch štuková na stropech, plochy jednotlivě přes 1,0 do 4 m2</t>
  </si>
  <si>
    <t>-59854745</t>
  </si>
  <si>
    <t>https://podminky.urs.cz/item/CS_URS_2023_01/611325225</t>
  </si>
  <si>
    <t>P</t>
  </si>
  <si>
    <t xml:space="preserve">Poznámka k položce:
na spodním líci zdiva doplněna omítka VC + štuk zrnitosti 0,7 mm
</t>
  </si>
  <si>
    <t>"stropní konstrukce okolo potrubí" 8</t>
  </si>
  <si>
    <t>612131121</t>
  </si>
  <si>
    <t>Podkladní a spojovací vrstva vnitřních omítaných ploch penetrace disperzní nanášená ručně stěn</t>
  </si>
  <si>
    <t>951758075</t>
  </si>
  <si>
    <t>https://podminky.urs.cz/item/CS_URS_2023_01/612131121</t>
  </si>
  <si>
    <t>60,49+28,49</t>
  </si>
  <si>
    <t>612142001</t>
  </si>
  <si>
    <t>Potažení vnitřních ploch pletivem v ploše nebo pruzích, na plném podkladu sklovláknitým vtlačením do tmelu stěn</t>
  </si>
  <si>
    <t>1763768917</t>
  </si>
  <si>
    <t>https://podminky.urs.cz/item/CS_URS_2023_01/612142001</t>
  </si>
  <si>
    <t>"R05" 11*2,59</t>
  </si>
  <si>
    <t>"ostatní" 32</t>
  </si>
  <si>
    <t>612311131</t>
  </si>
  <si>
    <t>Potažení vnitřních ploch vápenným štukem tloušťky do 3 mm svislých konstrukcí stěn</t>
  </si>
  <si>
    <t>1092448871</t>
  </si>
  <si>
    <t>https://podminky.urs.cz/item/CS_URS_2023_01/612311131</t>
  </si>
  <si>
    <t>612325225r001</t>
  </si>
  <si>
    <t>Vápenocementová omítka jednotlivých malých ploch štuková na stěnách, plochy jednotlivě přes 1,0 do 4 m2 včetně vyztužení armovacími vlákny (sklovláknitá tkanina 105 g/m2)</t>
  </si>
  <si>
    <t>odvozeno z CS ÚRS 2023 01</t>
  </si>
  <si>
    <t>1059724563</t>
  </si>
  <si>
    <t>https://podminky.urs.cz/item/CS_URS_2023_01/612325225r001</t>
  </si>
  <si>
    <t>"1NP"1</t>
  </si>
  <si>
    <t>"3NP"1</t>
  </si>
  <si>
    <t>"2NP"1</t>
  </si>
  <si>
    <t>"1PP"6</t>
  </si>
  <si>
    <t>619995001</t>
  </si>
  <si>
    <t>Začištění omítek (s dodáním hmot) kolem oken, dveří, podlah, obkladů apod.</t>
  </si>
  <si>
    <t>-1470685972</t>
  </si>
  <si>
    <t>https://podminky.urs.cz/item/CS_URS_2023_01/619995001</t>
  </si>
  <si>
    <t>"B12" 0,89*2+0,6*2</t>
  </si>
  <si>
    <t>"B10" 0,875*2+1,875*2</t>
  </si>
  <si>
    <t>621131121</t>
  </si>
  <si>
    <t>Podkladní a spojovací vrstva vnějších omítaných ploch penetrace nanášená ručně podhledů</t>
  </si>
  <si>
    <t>1106234530</t>
  </si>
  <si>
    <t>https://podminky.urs.cz/item/CS_URS_2023_01/621131121</t>
  </si>
  <si>
    <t>"R06 - přesah střechy" 0,52*3,6</t>
  </si>
  <si>
    <t>621142001</t>
  </si>
  <si>
    <t>Potažení vnějších ploch pletivem v ploše nebo pruzích, na plném podkladu sklovláknitým vtlačením do tmelu podhledů</t>
  </si>
  <si>
    <t>-699232083</t>
  </si>
  <si>
    <t>https://podminky.urs.cz/item/CS_URS_2023_01/621142001</t>
  </si>
  <si>
    <t>621151001</t>
  </si>
  <si>
    <t>Penetrační nátěr vnějších pastovitých tenkovrstvých omítek akrylátový podhledů</t>
  </si>
  <si>
    <t>160944750</t>
  </si>
  <si>
    <t>https://podminky.urs.cz/item/CS_URS_2023_01/621151001</t>
  </si>
  <si>
    <t>621321121</t>
  </si>
  <si>
    <t>Omítka vápenocementová vnějších ploch nanášená ručně jednovrstvá, tloušťky do 15 mm hladká podhledů</t>
  </si>
  <si>
    <t>1773390858</t>
  </si>
  <si>
    <t>https://podminky.urs.cz/item/CS_URS_2023_01/621321121</t>
  </si>
  <si>
    <t>621531012</t>
  </si>
  <si>
    <t>Omítka tenkovrstvá silikonová vnějších ploch probarvená bez penetrace zatíraná (škrábaná), zrnitost 1,5 mm podhledů</t>
  </si>
  <si>
    <t>1596543599</t>
  </si>
  <si>
    <t>https://podminky.urs.cz/item/CS_URS_2023_01/621531012</t>
  </si>
  <si>
    <t>622131121</t>
  </si>
  <si>
    <t>Podkladní a spojovací vrstva vnějších omítaných ploch penetrace nanášená ručně stěn</t>
  </si>
  <si>
    <t>747637871</t>
  </si>
  <si>
    <t>https://podminky.urs.cz/item/CS_URS_2023_01/622131121</t>
  </si>
  <si>
    <t>"P05 - atiky podrovnání" 3,2*2*0,45</t>
  </si>
  <si>
    <t>"P06" 8,3+6,4+2,7*3,1*2</t>
  </si>
  <si>
    <t>622142001</t>
  </si>
  <si>
    <t>Potažení vnějších ploch pletivem v ploše nebo pruzích, na plném podkladu sklovláknitým vtlačením do tmelu stěn</t>
  </si>
  <si>
    <t>-1005433165</t>
  </si>
  <si>
    <t>https://podminky.urs.cz/item/CS_URS_2023_01/622142001</t>
  </si>
  <si>
    <t>622151001</t>
  </si>
  <si>
    <t>Penetrační nátěr vnějších pastovitých tenkovrstvých omítek akrylátový stěn</t>
  </si>
  <si>
    <t>1188451092</t>
  </si>
  <si>
    <t>https://podminky.urs.cz/item/CS_URS_2023_01/622151001</t>
  </si>
  <si>
    <t>622321121</t>
  </si>
  <si>
    <t>Omítka vápenocementová vnějších ploch nanášená ručně jednovrstvá, tloušťky do 15 mm hladká stěn</t>
  </si>
  <si>
    <t>2027390735</t>
  </si>
  <si>
    <t>https://podminky.urs.cz/item/CS_URS_2023_01/622321121</t>
  </si>
  <si>
    <t>622325101</t>
  </si>
  <si>
    <t>Oprava vápenocementové omítky vnějších ploch stupně členitosti 1 hladké stěn, v rozsahu opravované plochy do 10%</t>
  </si>
  <si>
    <t>-1205788559</t>
  </si>
  <si>
    <t>https://podminky.urs.cz/item/CS_URS_2023_01/622325101</t>
  </si>
  <si>
    <t>622531012</t>
  </si>
  <si>
    <t>Omítka tenkovrstvá silikonová vnějších ploch probarvená bez penetrace zatíraná (škrábaná), zrnitost 1,5 mm stěn</t>
  </si>
  <si>
    <t>-2053405101</t>
  </si>
  <si>
    <t>https://podminky.urs.cz/item/CS_URS_2023_01/622531012</t>
  </si>
  <si>
    <t>631319222</t>
  </si>
  <si>
    <t>Příplatek k cenám betonových mazanin za vyztužení polymerovými makrovlákny objemové vyztužení 3 kg/m3</t>
  </si>
  <si>
    <t>1793980899</t>
  </si>
  <si>
    <t>https://podminky.urs.cz/item/CS_URS_2023_01/631319222</t>
  </si>
  <si>
    <t>7,200*0,05</t>
  </si>
  <si>
    <t>631362021</t>
  </si>
  <si>
    <t>Výztuž mazanin ze svařovaných sítí z drátů typu KARI</t>
  </si>
  <si>
    <t>-753960361</t>
  </si>
  <si>
    <t>https://podminky.urs.cz/item/CS_URS_2023_01/631362021</t>
  </si>
  <si>
    <t>"stropní kce okolo potrubí" 4*4,44*1,15/1000</t>
  </si>
  <si>
    <t>632450121</t>
  </si>
  <si>
    <t>Potěr cementový vyrovnávací ze suchých směsí v pásu o průměrné (střední) tl. od 10 do 20 mm</t>
  </si>
  <si>
    <t>204210377</t>
  </si>
  <si>
    <t>https://podminky.urs.cz/item/CS_URS_2023_01/632450121</t>
  </si>
  <si>
    <t>"B17 - vyrovnání atiky celoplošné" 31*0,4+82*0,45+0,2*7,4</t>
  </si>
  <si>
    <t>632450131</t>
  </si>
  <si>
    <t>Potěr cementový vyrovnávací ze suchých směsí v ploše o průměrné (střední) tl. od 10 do 20 mm</t>
  </si>
  <si>
    <t>1656215732</t>
  </si>
  <si>
    <t>https://podminky.urs.cz/item/CS_URS_2023_01/632450131</t>
  </si>
  <si>
    <t>632451101</t>
  </si>
  <si>
    <t>Potěr cementový samonivelační ze suchých směsí tloušťky přes 2 do 5 mm</t>
  </si>
  <si>
    <t>1382559601</t>
  </si>
  <si>
    <t>https://podminky.urs.cz/item/CS_URS_2023_01/632451101</t>
  </si>
  <si>
    <t>"S-SD01" 7,2</t>
  </si>
  <si>
    <t>632451234</t>
  </si>
  <si>
    <t>Potěr cementový samonivelační litý tř. C 25, tl. přes 45 do 50 mm</t>
  </si>
  <si>
    <t>-304512348</t>
  </si>
  <si>
    <t>https://podminky.urs.cz/item/CS_URS_2023_01/632451234</t>
  </si>
  <si>
    <t>632481213</t>
  </si>
  <si>
    <t>Separační vrstva k oddělení podlahových vrstev z polyetylénové fólie</t>
  </si>
  <si>
    <t>-433305945</t>
  </si>
  <si>
    <t>https://podminky.urs.cz/item/CS_URS_2023_01/632481213</t>
  </si>
  <si>
    <t>"S-SD01" 7,200</t>
  </si>
  <si>
    <t>632-Rx001</t>
  </si>
  <si>
    <t>Vyrovnání stávajícího betonu podlahy potěrovým betonem</t>
  </si>
  <si>
    <t>-1001887861</t>
  </si>
  <si>
    <t>S-SD01</t>
  </si>
  <si>
    <t>7,2</t>
  </si>
  <si>
    <t>634112123</t>
  </si>
  <si>
    <t>Obvodová dilatace mezi stěnou a mazaninou nebo potěrem podlahovým páskem z pěnového PE s fólií tl. do 10 mm, výšky 80 mm</t>
  </si>
  <si>
    <t>-2125681370</t>
  </si>
  <si>
    <t>https://podminky.urs.cz/item/CS_URS_2023_01/634112123</t>
  </si>
  <si>
    <t>"S-SD01" 11</t>
  </si>
  <si>
    <t>636311124</t>
  </si>
  <si>
    <t>Kladení dlažby z betonových dlaždic na sucho na terče z umělé hmoty o rozměru dlažby 50x50 cm, o výšce terče přes 100 do 150 mm</t>
  </si>
  <si>
    <t>-2044180009</t>
  </si>
  <si>
    <t>https://podminky.urs.cz/item/CS_URS_2023_01/636311124</t>
  </si>
  <si>
    <t>"OV16" 3,5</t>
  </si>
  <si>
    <t>M</t>
  </si>
  <si>
    <t>59246006</t>
  </si>
  <si>
    <t>dlažba plošná betonová terasová reliéfní 500x500x50mm</t>
  </si>
  <si>
    <t>-1762749468</t>
  </si>
  <si>
    <t>3,5*1,02 'Přepočtené koeficientem množství</t>
  </si>
  <si>
    <t>985131111</t>
  </si>
  <si>
    <t>Očištění ploch stěn, rubu kleneb a podlah tlakovou vodou</t>
  </si>
  <si>
    <t>151132998</t>
  </si>
  <si>
    <t>https://podminky.urs.cz/item/CS_URS_2023_01/985131111</t>
  </si>
  <si>
    <t>"B17 - očištění atik" 31*0,4+82*0,45+0,2*7,4</t>
  </si>
  <si>
    <t>"R04" 4,7*3,5+2,5*0,75</t>
  </si>
  <si>
    <t>985132111</t>
  </si>
  <si>
    <t>Očištění ploch líce kleneb a podhledů tlakovou vodou</t>
  </si>
  <si>
    <t>884179114</t>
  </si>
  <si>
    <t>https://podminky.urs.cz/item/CS_URS_2023_01/985132111</t>
  </si>
  <si>
    <t>985231111</t>
  </si>
  <si>
    <t>Spárování zdiva hloubky do 40 mm aktivovanou maltou délky spáry na 1 m2 upravované plochy do 6 m</t>
  </si>
  <si>
    <t>1936173407</t>
  </si>
  <si>
    <t>https://podminky.urs.cz/item/CS_URS_2023_01/985231111</t>
  </si>
  <si>
    <t>985231192</t>
  </si>
  <si>
    <t>Spárování zdiva hloubky do 40 mm aktivovanou maltou Příplatek k cenám za plochu do 10 m2 jednotlivě</t>
  </si>
  <si>
    <t>2091784901</t>
  </si>
  <si>
    <t>https://podminky.urs.cz/item/CS_URS_2023_01/985231192</t>
  </si>
  <si>
    <t>2,5*0,75</t>
  </si>
  <si>
    <t>985331211</t>
  </si>
  <si>
    <t>Dodatečné vlepování betonářské výztuže včetně vyvrtání a vyčištění otvoru chemickou maltou průměr výztuže 8 mm</t>
  </si>
  <si>
    <t>102191174</t>
  </si>
  <si>
    <t>https://podminky.urs.cz/item/CS_URS_2023_01/985331211</t>
  </si>
  <si>
    <t xml:space="preserve">Poznámka k položce:
Po obvodu na chem. kotvu navrtány trny prům. 8 mm po 150 mm, u spodního i horního líce desky
</t>
  </si>
  <si>
    <t>2/0,15*2*0,5</t>
  </si>
  <si>
    <t>13021011</t>
  </si>
  <si>
    <t>tyč ocelová kruhová žebírková DIN 488 jakost B500B (10 505) výztuž do betonu D 8mm</t>
  </si>
  <si>
    <t>1616633735</t>
  </si>
  <si>
    <t>13,333*0,00041 'Přepočtené koeficientem množství</t>
  </si>
  <si>
    <t>985331911</t>
  </si>
  <si>
    <t>Dodatečné vlepování betonářské výztuže Příplatek k cenám za práci ve stísněném prostoru</t>
  </si>
  <si>
    <t>1102994591</t>
  </si>
  <si>
    <t>https://podminky.urs.cz/item/CS_URS_2023_01/985331911</t>
  </si>
  <si>
    <t>985331912</t>
  </si>
  <si>
    <t>Dodatečné vlepování betonářské výztuže Příplatek k cenám za délku do 1 m jednotlivě</t>
  </si>
  <si>
    <t>-279535467</t>
  </si>
  <si>
    <t>https://podminky.urs.cz/item/CS_URS_2023_01/985331912</t>
  </si>
  <si>
    <t>R0001</t>
  </si>
  <si>
    <t>Vyspravení komínu po odstranění žebříku</t>
  </si>
  <si>
    <t>1580107851</t>
  </si>
  <si>
    <t>"B15" 1</t>
  </si>
  <si>
    <t>"B11" 1</t>
  </si>
  <si>
    <t>R0002</t>
  </si>
  <si>
    <t>Vyrovnání nadezdívky střešního výlezu tl. cca 40 mm</t>
  </si>
  <si>
    <t>727833598</t>
  </si>
  <si>
    <t>R0003</t>
  </si>
  <si>
    <t xml:space="preserve">Zakončení prostupek zátkami PVC HT DN75 </t>
  </si>
  <si>
    <t>422697731</t>
  </si>
  <si>
    <t xml:space="preserve">Poznámka k položce:
 Prostupky z PVC-HT DN75 budou vytaženy až nad nově provedenou podlahu střešní nástavby a zaslepeny záslepkami DN75. To samé platí i pro 3 ks těchto trubek zazděných do obvodové stěny. I tyto trubky budou zakončeny zátkami v případě, že nebudou využity.
</t>
  </si>
  <si>
    <t>"P03" 6</t>
  </si>
  <si>
    <t>R0004</t>
  </si>
  <si>
    <t xml:space="preserve">Zakrytí prostupů střešní konstrukcí </t>
  </si>
  <si>
    <t>-1790124425</t>
  </si>
  <si>
    <t xml:space="preserve">Poznámka k položce:
V interiéru: v otvoru SDK hliníkové profily a přišroubována SDK deska tl. 12,5 mm protipožární v rovině plochy stropu; 
Obvod vytmelen, deska napenetrována a vymalována 2x barvou se vsypem křemičitého písku jako simulace vyštukování.
Na rozhraní betonu a sádrokartonu vložit výztužnou tkaninu.
Na hliníkové profily před zaklopením vložena tepelná izolace ze skelné vlny tl. 100 mm
V exteriéru: deska OSB 3 tl. 15 mm; přikotvit v jejích rozích do stropní konstrukce
</t>
  </si>
  <si>
    <t>"P04" 3+2</t>
  </si>
  <si>
    <t>R0005</t>
  </si>
  <si>
    <t>D+M chráníček pro kabeláž PVC-HT trubky DN75</t>
  </si>
  <si>
    <t>1796401472</t>
  </si>
  <si>
    <t>"B08" 6</t>
  </si>
  <si>
    <t>R0006</t>
  </si>
  <si>
    <t>Úprava stožáru (zkrácení, úprava pozice), zbroušení, odmaštění, 2x nový nátěr ocelové kosntrukce na střeše</t>
  </si>
  <si>
    <t>445978902</t>
  </si>
  <si>
    <t>"R01" 1</t>
  </si>
  <si>
    <t>R0007</t>
  </si>
  <si>
    <t>Zednické začištění prostupů po osazení nového potrubí</t>
  </si>
  <si>
    <t>-432902269</t>
  </si>
  <si>
    <t>998</t>
  </si>
  <si>
    <t>Přesun hmot</t>
  </si>
  <si>
    <t>998017003</t>
  </si>
  <si>
    <t>Přesun hmot pro budovy občanské výstavby, bydlení, výrobu a služby s omezením mechanizace vodorovná dopravní vzdálenost do 100 m pro budovy s jakoukoliv nosnou konstrukcí výšky přes 12 do 24 m</t>
  </si>
  <si>
    <t>512051775</t>
  </si>
  <si>
    <t>https://podminky.urs.cz/item/CS_URS_2023_01/998017003</t>
  </si>
  <si>
    <t>51</t>
  </si>
  <si>
    <t>712311111</t>
  </si>
  <si>
    <t>Provedení povlakové krytiny střech plochých do 10° natěradly a tmely za studena nátěrem suspensí asfaltovou</t>
  </si>
  <si>
    <t>-18877606</t>
  </si>
  <si>
    <t>https://podminky.urs.cz/item/CS_URS_2023_01/712311111</t>
  </si>
  <si>
    <t>"S-ST02" 387-13,59-0,55</t>
  </si>
  <si>
    <t>(78,75+15,4)*(0,65+0,25)</t>
  </si>
  <si>
    <t>"S-ST01" 98,7+47,3*(0,6+0,2)</t>
  </si>
  <si>
    <t>"S-ST03" 8,7+12,4*(0,45+0,15)</t>
  </si>
  <si>
    <t>52</t>
  </si>
  <si>
    <t>11163153</t>
  </si>
  <si>
    <t>emulze asfaltová penetrační</t>
  </si>
  <si>
    <t>litr</t>
  </si>
  <si>
    <t>-949569608</t>
  </si>
  <si>
    <t>610,275*0,1 'Přepočtené koeficientem množství</t>
  </si>
  <si>
    <t>53</t>
  </si>
  <si>
    <t>712331111</t>
  </si>
  <si>
    <t>Provedení povlakové krytiny střech plochých do 10° pásy na sucho podkladní samolepící asfaltový pás</t>
  </si>
  <si>
    <t>-1001240593</t>
  </si>
  <si>
    <t>https://podminky.urs.cz/item/CS_URS_2023_01/712331111</t>
  </si>
  <si>
    <t>S-ST02</t>
  </si>
  <si>
    <t>387-13,59-0,55</t>
  </si>
  <si>
    <t>(78,75)*(0,86)</t>
  </si>
  <si>
    <t>(15,4)*(0,4)</t>
  </si>
  <si>
    <t>98,7</t>
  </si>
  <si>
    <t>29,08*0,42</t>
  </si>
  <si>
    <t>18,3*0,4</t>
  </si>
  <si>
    <t>S-ST03</t>
  </si>
  <si>
    <t>8,7</t>
  </si>
  <si>
    <t>12,4*(0,66)</t>
  </si>
  <si>
    <t>54</t>
  </si>
  <si>
    <t>62866281</t>
  </si>
  <si>
    <t>pás asfaltový samolepicí modifikovaný SBS tl 3,0mm s vložkou ze skleněné tkaniny se spalitelnou fólií nebo jemnozrnným minerálním posypem nebo textilií na horním povrchu</t>
  </si>
  <si>
    <t>340810406</t>
  </si>
  <si>
    <t>564,979*1,1655 'Přepočtené koeficientem množství</t>
  </si>
  <si>
    <t>55</t>
  </si>
  <si>
    <t>62853001</t>
  </si>
  <si>
    <t>pás asfaltový samolepicí modifikovaný SBS tl 4,0mm s vložkou ze skleněné tkaniny se spalitelnou fólií nebo jemnozrnným minerálním posypem nebo textilií na horním povrchu</t>
  </si>
  <si>
    <t>-605929602</t>
  </si>
  <si>
    <t>16,884*1,1655 'Přepočtené koeficientem množství</t>
  </si>
  <si>
    <t>56</t>
  </si>
  <si>
    <t>712341559</t>
  </si>
  <si>
    <t>Provedení povlakové krytiny střech plochých do 10° pásy přitavením NAIP v plné ploše</t>
  </si>
  <si>
    <t>-1570422781</t>
  </si>
  <si>
    <t>https://podminky.urs.cz/item/CS_URS_2023_01/712341559</t>
  </si>
  <si>
    <t>Spodní pás</t>
  </si>
  <si>
    <t>47,3*(0,6+0,2)</t>
  </si>
  <si>
    <t>12,4*(0,45+0,15)</t>
  </si>
  <si>
    <t>Mezisoučet</t>
  </si>
  <si>
    <t>Vrchní pás</t>
  </si>
  <si>
    <t>57</t>
  </si>
  <si>
    <t>62856011</t>
  </si>
  <si>
    <t>pás asfaltový natavitelný modifikovaný SBS tl 4,0mm s vložkou z hliníkové fólie, hliníkové fólie s textilií a spalitelnou PE fólií nebo jemnozrnným minerálním posypem na horním povrchu</t>
  </si>
  <si>
    <t>-1266100745</t>
  </si>
  <si>
    <t>610,275*1,1655 'Přepočtené koeficientem množství</t>
  </si>
  <si>
    <t>58</t>
  </si>
  <si>
    <t>62855017</t>
  </si>
  <si>
    <t>pás asfaltový natavitelný modifikovaný SBS tl 4,5mm s retardéry hoření, BROOF(t3) s vložkou ze polyesterové vyztužené rohože a hrubozrnným břidličným posypem na horním povrchu</t>
  </si>
  <si>
    <t>-2021308918</t>
  </si>
  <si>
    <t>581,863*1,1655 'Přepočtené koeficientem množství</t>
  </si>
  <si>
    <t>59</t>
  </si>
  <si>
    <t>712341715</t>
  </si>
  <si>
    <t>Provedení povlakové krytiny střech plochých do 10° pásy přitavením NAIP ostatní činnosti při pokládání pásů (materiál ve specifikaci) zaizolování prostupů střešní rovinou kruhový průřez, průměr do 300 mm</t>
  </si>
  <si>
    <t>-1884943876</t>
  </si>
  <si>
    <t>https://podminky.urs.cz/item/CS_URS_2023_01/712341715</t>
  </si>
  <si>
    <t>2+2+1+4</t>
  </si>
  <si>
    <t>60</t>
  </si>
  <si>
    <t>62851035</t>
  </si>
  <si>
    <t>prostup pro kabely s integrovanou manžetou z modifikovaného asfaltového pásu DN 70</t>
  </si>
  <si>
    <t>1561414946</t>
  </si>
  <si>
    <t>61</t>
  </si>
  <si>
    <t>62851036</t>
  </si>
  <si>
    <t>prostup pro kabely s integrovanou manžetou z modifikovaného asfaltového pásu DN 100</t>
  </si>
  <si>
    <t>-1375256098</t>
  </si>
  <si>
    <t>62</t>
  </si>
  <si>
    <t>62851037</t>
  </si>
  <si>
    <t>prostup pro kabely s integrovanou manžetou z modifikovaného asfaltového pásu DN 125</t>
  </si>
  <si>
    <t>-726550566</t>
  </si>
  <si>
    <t>63</t>
  </si>
  <si>
    <t>62851038</t>
  </si>
  <si>
    <t>prostup pro kabely s integrovanou manžetou z modifikovaného asfaltového pásu DN 150</t>
  </si>
  <si>
    <t>2018632652</t>
  </si>
  <si>
    <t>64</t>
  </si>
  <si>
    <t>712997001</t>
  </si>
  <si>
    <t>Provedení povlakové krytiny střech - ostatní práce přilepení klínů do asfaltu</t>
  </si>
  <si>
    <t>-559091483</t>
  </si>
  <si>
    <t>https://podminky.urs.cz/item/CS_URS_2023_01/712997001</t>
  </si>
  <si>
    <t>47,3+78,75+15,4+2,5+12,4</t>
  </si>
  <si>
    <t>65</t>
  </si>
  <si>
    <t>712-Rx805</t>
  </si>
  <si>
    <t>náběhový klín pro asfaltové izolace</t>
  </si>
  <si>
    <t>-223689923</t>
  </si>
  <si>
    <t>66</t>
  </si>
  <si>
    <t>998712103</t>
  </si>
  <si>
    <t>Přesun hmot pro povlakové krytiny stanovený z hmotnosti přesunovaného materiálu vodorovná dopravní vzdálenost do 50 m v objektech výšky přes 12 do 24 m</t>
  </si>
  <si>
    <t>168642898</t>
  </si>
  <si>
    <t>https://podminky.urs.cz/item/CS_URS_2023_01/998712103</t>
  </si>
  <si>
    <t>67</t>
  </si>
  <si>
    <t>713121111</t>
  </si>
  <si>
    <t>Montáž tepelné izolace podlah rohožemi, pásy, deskami, dílci, bloky (izolační materiál ve specifikaci) kladenými volně jednovrstvá</t>
  </si>
  <si>
    <t>-1912845885</t>
  </si>
  <si>
    <t>https://podminky.urs.cz/item/CS_URS_2023_01/713121111</t>
  </si>
  <si>
    <t>68</t>
  </si>
  <si>
    <t>28375993</t>
  </si>
  <si>
    <t>deska EPS 150 pro konstrukce s vysokým zatížením λ=0,035 tl 200mm</t>
  </si>
  <si>
    <t>-962945302</t>
  </si>
  <si>
    <t>7,2*1,05 'Přepočtené koeficientem množství</t>
  </si>
  <si>
    <t>69</t>
  </si>
  <si>
    <t>713131141</t>
  </si>
  <si>
    <t>Montáž tepelné izolace stěn rohožemi, pásy, deskami, dílci, bloky (izolační materiál ve specifikaci) lepením celoplošně</t>
  </si>
  <si>
    <t>-2126701571</t>
  </si>
  <si>
    <t>https://podminky.urs.cz/item/CS_URS_2023_01/713131141</t>
  </si>
  <si>
    <t>"S-ST02 - zateplení atiky" 77,2*0,65</t>
  </si>
  <si>
    <t>70</t>
  </si>
  <si>
    <t>28375915</t>
  </si>
  <si>
    <t>deska EPS 150 pro konstrukce s vysokým zatížením λ=0,035 tl 120mm</t>
  </si>
  <si>
    <t>619173877</t>
  </si>
  <si>
    <t>50,18*1,05 'Přepočtené koeficientem množství</t>
  </si>
  <si>
    <t>71</t>
  </si>
  <si>
    <t>713141131</t>
  </si>
  <si>
    <t>Montáž tepelné izolace střech plochých rohožemi, pásy, deskami, dílci, bloky (izolační materiál ve specifikaci) přilepenými za studena zplna, jednovrstvá</t>
  </si>
  <si>
    <t>318975769</t>
  </si>
  <si>
    <t>https://podminky.urs.cz/item/CS_URS_2023_01/713141131</t>
  </si>
  <si>
    <t>"S-ST02" 371,6-13,59-0,55</t>
  </si>
  <si>
    <t>"S-ST01" 95,1</t>
  </si>
  <si>
    <t>72</t>
  </si>
  <si>
    <t>709319449</t>
  </si>
  <si>
    <t>452,56*1,05 'Přepočtené koeficientem množství</t>
  </si>
  <si>
    <t>73</t>
  </si>
  <si>
    <t>713141263</t>
  </si>
  <si>
    <t>Montáž tepelné izolace střech plochých mechanické přikotvení šrouby včetně dodávky šroubů, bez položení tepelné izolace tl. izolace přes 240 mm do betonu</t>
  </si>
  <si>
    <t>1877969044</t>
  </si>
  <si>
    <t>https://podminky.urs.cz/item/CS_URS_2023_01/713141263</t>
  </si>
  <si>
    <t>74</t>
  </si>
  <si>
    <t>713141331</t>
  </si>
  <si>
    <t>Montáž tepelné izolace střech plochých spádovými klíny v ploše přilepenými za studena zplna</t>
  </si>
  <si>
    <t>-1788773919</t>
  </si>
  <si>
    <t>https://podminky.urs.cz/item/CS_URS_2023_01/713141331</t>
  </si>
  <si>
    <t>"S-ST02" (371,6-13,59-0,55)*(0,02+0,46)/2</t>
  </si>
  <si>
    <t>"S-ST01" 95,1*(0,03+0,25)/2</t>
  </si>
  <si>
    <t>75</t>
  </si>
  <si>
    <t>28376142</t>
  </si>
  <si>
    <t>klín izolační EPS 150 spád do 5%</t>
  </si>
  <si>
    <t>-1539520621</t>
  </si>
  <si>
    <t>99,104*1,1 'Přepočtené koeficientem množství</t>
  </si>
  <si>
    <t>76</t>
  </si>
  <si>
    <t>998713103</t>
  </si>
  <si>
    <t>Přesun hmot pro izolace tepelné stanovený z hmotnosti přesunovaného materiálu vodorovná dopravní vzdálenost do 50 m v objektech výšky přes 12 m do 24 m</t>
  </si>
  <si>
    <t>1069486900</t>
  </si>
  <si>
    <t>https://podminky.urs.cz/item/CS_URS_2023_01/998713103</t>
  </si>
  <si>
    <t>77</t>
  </si>
  <si>
    <t>721173402</t>
  </si>
  <si>
    <t>Potrubí z trub PVC SN4 svodné (ležaté) DN 125</t>
  </si>
  <si>
    <t>-1783836331</t>
  </si>
  <si>
    <t>https://podminky.urs.cz/item/CS_URS_2023_01/721173402</t>
  </si>
  <si>
    <t>OV11</t>
  </si>
  <si>
    <t>"větev A" 1,5</t>
  </si>
  <si>
    <t>"větev B"14+14</t>
  </si>
  <si>
    <t>78</t>
  </si>
  <si>
    <t>721173403</t>
  </si>
  <si>
    <t>Potrubí z trub PVC SN4 svodné (ležaté) DN 160</t>
  </si>
  <si>
    <t>160736078</t>
  </si>
  <si>
    <t>https://podminky.urs.cz/item/CS_URS_2023_01/721173403</t>
  </si>
  <si>
    <t>"OV11 větev B" 9</t>
  </si>
  <si>
    <t>79</t>
  </si>
  <si>
    <t>721175213</t>
  </si>
  <si>
    <t>Plastové potrubí odhlučněné třívrstvé odpadní (svislé) DN 125</t>
  </si>
  <si>
    <t>883092305</t>
  </si>
  <si>
    <t>https://podminky.urs.cz/item/CS_URS_2023_01/721175213</t>
  </si>
  <si>
    <t>"OV11 větev A" 14</t>
  </si>
  <si>
    <t>80</t>
  </si>
  <si>
    <t>721173-Rx001</t>
  </si>
  <si>
    <t>Potrubí kanalizační z PVC čistící kus PVC-KG DN125</t>
  </si>
  <si>
    <t>1081812262</t>
  </si>
  <si>
    <t>Větev B</t>
  </si>
  <si>
    <t>81</t>
  </si>
  <si>
    <t>721173-Rx002</t>
  </si>
  <si>
    <t>Potrubí kanalizační z PVC čistící kus PVC-KG DN150</t>
  </si>
  <si>
    <t>-165229836</t>
  </si>
  <si>
    <t>82</t>
  </si>
  <si>
    <t>721175213-Rx002</t>
  </si>
  <si>
    <t>Potrubí kanalizační z PP odpadní odhlučněné třívrstvé čistící kus - např. RAU-PP DN125</t>
  </si>
  <si>
    <t>-1056794737</t>
  </si>
  <si>
    <t>Větev A</t>
  </si>
  <si>
    <t>83</t>
  </si>
  <si>
    <t>721239114</t>
  </si>
  <si>
    <t>Střešní vtoky (vpusti) montáž střešních vtoků ostatních typů se svislým odtokem do DN 160</t>
  </si>
  <si>
    <t>1104965110</t>
  </si>
  <si>
    <t>https://podminky.urs.cz/item/CS_URS_2023_01/721239114</t>
  </si>
  <si>
    <t>2+2</t>
  </si>
  <si>
    <t>84</t>
  </si>
  <si>
    <t>56231106</t>
  </si>
  <si>
    <t>vtok střešní svislý s manžetou pro asfaltovou hydroizolaci plochých střech s vyhříváním DN 75, DN 110, DN 125, DN 160</t>
  </si>
  <si>
    <t>-849684901</t>
  </si>
  <si>
    <t>85</t>
  </si>
  <si>
    <t>OV01</t>
  </si>
  <si>
    <t>Odvětrávací komínek s dešťovou krytkou + prostup parozábranou DN150</t>
  </si>
  <si>
    <t>-1748607661</t>
  </si>
  <si>
    <t>86</t>
  </si>
  <si>
    <t>OV03</t>
  </si>
  <si>
    <t>Odvětrávací komínek s dešťovou krytkou + prostup parozábranou DN110</t>
  </si>
  <si>
    <t>1081651374</t>
  </si>
  <si>
    <t>87</t>
  </si>
  <si>
    <t>721273153.HLE</t>
  </si>
  <si>
    <t>Hlavice ventilační HL 810 polypropylen PP DN 110</t>
  </si>
  <si>
    <t>1843380589</t>
  </si>
  <si>
    <t>88</t>
  </si>
  <si>
    <t>998721103</t>
  </si>
  <si>
    <t>Přesun hmot pro vnitřní kanalizace stanovený z hmotnosti přesunovaného materiálu vodorovná dopravní vzdálenost do 50 m v objektech výšky přes 12 do 24 m</t>
  </si>
  <si>
    <t>-526884237</t>
  </si>
  <si>
    <t>https://podminky.urs.cz/item/CS_URS_2023_01/998721103</t>
  </si>
  <si>
    <t>89</t>
  </si>
  <si>
    <t>OV09</t>
  </si>
  <si>
    <t>Odvětrávací komínek s dešťovou krytkou + prostup parozábranou DN125</t>
  </si>
  <si>
    <t>813163963</t>
  </si>
  <si>
    <t>90</t>
  </si>
  <si>
    <t>725219102</t>
  </si>
  <si>
    <t>Umyvadla montáž umyvadel ostatních typů na šrouby</t>
  </si>
  <si>
    <t>-479274476</t>
  </si>
  <si>
    <t>https://podminky.urs.cz/item/CS_URS_2023_01/725219102</t>
  </si>
  <si>
    <t>"větev B 2.NP - zpětná montáž umyvadla" 1</t>
  </si>
  <si>
    <t>91</t>
  </si>
  <si>
    <t>725829121</t>
  </si>
  <si>
    <t>Baterie umyvadlové montáž ostatních typů nástěnných pákových nebo klasických</t>
  </si>
  <si>
    <t>-1698563211</t>
  </si>
  <si>
    <t>https://podminky.urs.cz/item/CS_URS_2023_01/725829121</t>
  </si>
  <si>
    <t>"větev B 2.NP zpětná montáž" 1</t>
  </si>
  <si>
    <t>92</t>
  </si>
  <si>
    <t>998725103</t>
  </si>
  <si>
    <t>Přesun hmot pro zařizovací předměty stanovený z hmotnosti přesunovaného materiálu vodorovná dopravní vzdálenost do 50 m v objektech výšky přes 12 do 24 m</t>
  </si>
  <si>
    <t>-1751346221</t>
  </si>
  <si>
    <t>https://podminky.urs.cz/item/CS_URS_2023_01/998725103</t>
  </si>
  <si>
    <t>762</t>
  </si>
  <si>
    <t>Konstrukce tesařské</t>
  </si>
  <si>
    <t>93</t>
  </si>
  <si>
    <t>762511276</t>
  </si>
  <si>
    <t>Podlahové konstrukce podkladové z dřevoštěpkových desek OSB jednovrstvých šroubovaných na pero a drážku broušených, tloušťky desky 22 mm</t>
  </si>
  <si>
    <t>-1365516803</t>
  </si>
  <si>
    <t>https://podminky.urs.cz/item/CS_URS_2023_01/762511276</t>
  </si>
  <si>
    <t>konstrukce pod oplechovaní atik</t>
  </si>
  <si>
    <t>"KV01" 31*0,4</t>
  </si>
  <si>
    <t>"KV04" 82*0,45</t>
  </si>
  <si>
    <t>94</t>
  </si>
  <si>
    <t>998762103</t>
  </si>
  <si>
    <t>Přesun hmot pro konstrukce tesařské stanovený z hmotnosti přesunovaného materiálu vodorovná dopravní vzdálenost do 50 m v objektech výšky přes 12 do 24 m</t>
  </si>
  <si>
    <t>1974239615</t>
  </si>
  <si>
    <t>https://podminky.urs.cz/item/CS_URS_2023_01/998762103</t>
  </si>
  <si>
    <t>95</t>
  </si>
  <si>
    <t>764222433</t>
  </si>
  <si>
    <t>Oplechování střešních prvků z hliníkového plechu okapu okapovým plechem střechy rovné rš 250 mm</t>
  </si>
  <si>
    <t>1691929305</t>
  </si>
  <si>
    <t>https://podminky.urs.cz/item/CS_URS_2023_01/764222433</t>
  </si>
  <si>
    <t>"KV12" 3,6</t>
  </si>
  <si>
    <t>96</t>
  </si>
  <si>
    <t>764224406r001</t>
  </si>
  <si>
    <t>Oplechování horních ploch zdí a nadezdívek (atik) z hliníkového plechu mechanicky kotvené rš 440 mm</t>
  </si>
  <si>
    <t>-1951432528</t>
  </si>
  <si>
    <t>https://podminky.urs.cz/item/CS_URS_2023_01/764224406r001</t>
  </si>
  <si>
    <t>"KV11" 7,4</t>
  </si>
  <si>
    <t>97</t>
  </si>
  <si>
    <t>764224408</t>
  </si>
  <si>
    <t>Oplechování horních ploch zdí a nadezdívek (atik) z hliníkového plechu mechanicky kotvené rš 750 mm</t>
  </si>
  <si>
    <t>-846138585</t>
  </si>
  <si>
    <t>https://podminky.urs.cz/item/CS_URS_2023_01/764224408</t>
  </si>
  <si>
    <t>"KV01" 31</t>
  </si>
  <si>
    <t>98</t>
  </si>
  <si>
    <t>764224411</t>
  </si>
  <si>
    <t>Oplechování horních ploch zdí a nadezdívek (atik) z hliníkového plechu mechanicky kotvené přes rš 800 mm</t>
  </si>
  <si>
    <t>-2078190391</t>
  </si>
  <si>
    <t>https://podminky.urs.cz/item/CS_URS_2023_01/764224411</t>
  </si>
  <si>
    <t>"KV04" 82*0,9</t>
  </si>
  <si>
    <t>99</t>
  </si>
  <si>
    <t>764226443r001</t>
  </si>
  <si>
    <t>Oplechování parapetů z hliníkového plechu rovných celoplošně lepené, bez rohů rš 235 mm</t>
  </si>
  <si>
    <t>200702011</t>
  </si>
  <si>
    <t>https://podminky.urs.cz/item/CS_URS_2023_01/764226443r001</t>
  </si>
  <si>
    <t>"KV08" 0,89</t>
  </si>
  <si>
    <t>100</t>
  </si>
  <si>
    <t>764511602</t>
  </si>
  <si>
    <t>Žlab podokapní z pozinkovaného plechu s povrchovou úpravou včetně háků a čel půlkruhový rš 330 mm</t>
  </si>
  <si>
    <t>1234201998</t>
  </si>
  <si>
    <t>https://podminky.urs.cz/item/CS_URS_2023_01/764511602</t>
  </si>
  <si>
    <t>"KV10" 3,6</t>
  </si>
  <si>
    <t>101</t>
  </si>
  <si>
    <t>764511642</t>
  </si>
  <si>
    <t>Žlab podokapní z pozinkovaného plechu s povrchovou úpravou včetně háků a čel kotlík oválný (trychtýřový), rš žlabu/průměr svodu 330/100 mm</t>
  </si>
  <si>
    <t>-946551361</t>
  </si>
  <si>
    <t>https://podminky.urs.cz/item/CS_URS_2023_01/764511642</t>
  </si>
  <si>
    <t>102</t>
  </si>
  <si>
    <t>764518622</t>
  </si>
  <si>
    <t>Svod z pozinkovaného plechu s upraveným povrchem včetně objímek, kolen a odskoků kruhový, průměru 100 mm</t>
  </si>
  <si>
    <t>1556404545</t>
  </si>
  <si>
    <t>https://podminky.urs.cz/item/CS_URS_2023_01/764518622</t>
  </si>
  <si>
    <t>"KV09" 2,5</t>
  </si>
  <si>
    <t>103</t>
  </si>
  <si>
    <t>KV03</t>
  </si>
  <si>
    <t>Ukončovací lišta pod parapetem oken r.š. 190 mm</t>
  </si>
  <si>
    <t>-1619348826</t>
  </si>
  <si>
    <t>104</t>
  </si>
  <si>
    <t>KV07</t>
  </si>
  <si>
    <t xml:space="preserve">Ukončovací lišta pod parapetem oken r.š. 195 mm </t>
  </si>
  <si>
    <t>1808628573</t>
  </si>
  <si>
    <t>105</t>
  </si>
  <si>
    <t>KV02</t>
  </si>
  <si>
    <t>Krycí plech fasádních parapetních panelů r.š. 860 mm</t>
  </si>
  <si>
    <t>-2118904885</t>
  </si>
  <si>
    <t>106</t>
  </si>
  <si>
    <t>KV06</t>
  </si>
  <si>
    <t>Upevňovací lišta na střešní nástavbě r.š. 50 mm</t>
  </si>
  <si>
    <t>1435525750</t>
  </si>
  <si>
    <t>107</t>
  </si>
  <si>
    <t>KV13</t>
  </si>
  <si>
    <t xml:space="preserve">Napojení atiky na obvodový plášť objektu z Al plechu </t>
  </si>
  <si>
    <t>532857308</t>
  </si>
  <si>
    <t>108</t>
  </si>
  <si>
    <t>998764103</t>
  </si>
  <si>
    <t>Přesun hmot pro konstrukce klempířské stanovený z hmotnosti přesunovaného materiálu vodorovná dopravní vzdálenost do 50 m v objektech výšky přes 12 do 24 m</t>
  </si>
  <si>
    <t>198457866</t>
  </si>
  <si>
    <t>https://podminky.urs.cz/item/CS_URS_2023_01/998764103</t>
  </si>
  <si>
    <t>766</t>
  </si>
  <si>
    <t>Konstrukce truhlářské</t>
  </si>
  <si>
    <t>109</t>
  </si>
  <si>
    <t>766622131</t>
  </si>
  <si>
    <t>Montáž oken plastových včetně montáže rámu plochy přes 1 m2 otevíravých do zdiva, výšky do 1,5 m</t>
  </si>
  <si>
    <t>1061673380</t>
  </si>
  <si>
    <t>https://podminky.urs.cz/item/CS_URS_2023_01/766622131</t>
  </si>
  <si>
    <t>"OV07" 0,89*0,6</t>
  </si>
  <si>
    <t>110</t>
  </si>
  <si>
    <t>766622216</t>
  </si>
  <si>
    <t>Montáž oken plastových plochy do 1 m2 včetně montáže rámu otevíravých do zdiva</t>
  </si>
  <si>
    <t>643613024</t>
  </si>
  <si>
    <t>https://podminky.urs.cz/item/CS_URS_2023_01/766622216</t>
  </si>
  <si>
    <t>"OV07" 1</t>
  </si>
  <si>
    <t>111</t>
  </si>
  <si>
    <t>61140049</t>
  </si>
  <si>
    <t>okno plastové otevíravé/sklopné dvojsklo do plochy 1m2</t>
  </si>
  <si>
    <t>-1682071057</t>
  </si>
  <si>
    <t>112</t>
  </si>
  <si>
    <t>766660411</t>
  </si>
  <si>
    <t>Montáž dveřních křídel dřevěných nebo plastových vchodových dveří včetně rámu do zdiva jednokřídlových bez nadsvětlíku</t>
  </si>
  <si>
    <t>1125350865</t>
  </si>
  <si>
    <t>https://podminky.urs.cz/item/CS_URS_2023_01/766660411</t>
  </si>
  <si>
    <t>"OV08" 1</t>
  </si>
  <si>
    <t>113</t>
  </si>
  <si>
    <t>61140500</t>
  </si>
  <si>
    <t>dveře jednokřídlé plastové bílé plné max rozměru otvoru 2,42m2 bezpečnostní třídy RC2</t>
  </si>
  <si>
    <t>2048470909</t>
  </si>
  <si>
    <t>"OV08" 0,9*1,85</t>
  </si>
  <si>
    <t>114</t>
  </si>
  <si>
    <t>766694116</t>
  </si>
  <si>
    <t>Montáž ostatních truhlářských konstrukcí parapetních desek dřevěných nebo plastových šířky do 300 mm</t>
  </si>
  <si>
    <t>726672011</t>
  </si>
  <si>
    <t>https://podminky.urs.cz/item/CS_URS_2023_01/766694116</t>
  </si>
  <si>
    <t>115</t>
  </si>
  <si>
    <t>61140077</t>
  </si>
  <si>
    <t>parapet plastový vnitřní – š 150mm, barva bílá</t>
  </si>
  <si>
    <t>1133089917</t>
  </si>
  <si>
    <t>116</t>
  </si>
  <si>
    <t>998766103</t>
  </si>
  <si>
    <t>Přesun hmot pro konstrukce truhlářské stanovený z hmotnosti přesunovaného materiálu vodorovná dopravní vzdálenost do 50 m v objektech výšky přes 12 do 24 m</t>
  </si>
  <si>
    <t>1478409609</t>
  </si>
  <si>
    <t>https://podminky.urs.cz/item/CS_URS_2023_01/998766103</t>
  </si>
  <si>
    <t>117</t>
  </si>
  <si>
    <t>767330112</t>
  </si>
  <si>
    <t>Montáž tubusových světlovodů kopule s lemováním plochá střecha</t>
  </si>
  <si>
    <t>-1064665812</t>
  </si>
  <si>
    <t>https://podminky.urs.cz/item/CS_URS_2023_01/767330112</t>
  </si>
  <si>
    <t>"OV05" 1</t>
  </si>
  <si>
    <t>118</t>
  </si>
  <si>
    <t>56245352r001</t>
  </si>
  <si>
    <t>Neprůhledný střešní poklop s přesklívací kopulí - požární</t>
  </si>
  <si>
    <t>-407470157</t>
  </si>
  <si>
    <t>119</t>
  </si>
  <si>
    <t>767646411</t>
  </si>
  <si>
    <t>Montáž revizních dveří a dvířek hliníkových, ocelových nebo plastových s rámem jednokřídlových, plochy do 0,5 m2</t>
  </si>
  <si>
    <t>1375321339</t>
  </si>
  <si>
    <t>https://podminky.urs.cz/item/CS_URS_2023_01/767646411</t>
  </si>
  <si>
    <t>2*0,4*0,4</t>
  </si>
  <si>
    <t>120</t>
  </si>
  <si>
    <t>56245711</t>
  </si>
  <si>
    <t>dvířka revizní 400x400 bílá se zámkem</t>
  </si>
  <si>
    <t>-290184310</t>
  </si>
  <si>
    <t>121</t>
  </si>
  <si>
    <t>767832102</t>
  </si>
  <si>
    <t>Montáž venkovních požárních žebříků do zdiva bez suchovodu</t>
  </si>
  <si>
    <t>1310929977</t>
  </si>
  <si>
    <t>https://podminky.urs.cz/item/CS_URS_2023_01/767832102</t>
  </si>
  <si>
    <t>"OV04" 5,5</t>
  </si>
  <si>
    <t>"OV06" 2,95</t>
  </si>
  <si>
    <t>"OV17" 3,9</t>
  </si>
  <si>
    <t>122</t>
  </si>
  <si>
    <t>449OV04</t>
  </si>
  <si>
    <t>OV04 - žebřík venkovní s ochranným košem</t>
  </si>
  <si>
    <t>1794301523</t>
  </si>
  <si>
    <t>123</t>
  </si>
  <si>
    <t>449OV06_OV17</t>
  </si>
  <si>
    <t>OV06_OV17 žebřík venkovní příčlový</t>
  </si>
  <si>
    <t>1674960698</t>
  </si>
  <si>
    <t>124</t>
  </si>
  <si>
    <t>767896120r001</t>
  </si>
  <si>
    <t>Montáž plechů atikových Z-profil</t>
  </si>
  <si>
    <t>790507985</t>
  </si>
  <si>
    <t>125</t>
  </si>
  <si>
    <t>13814211</t>
  </si>
  <si>
    <t>plech hladký Pz jakost EN 10143 tl 2mm tabule</t>
  </si>
  <si>
    <t>-1422702484</t>
  </si>
  <si>
    <t>"KV05" 164,000*0,05*2*16/1000</t>
  </si>
  <si>
    <t>126</t>
  </si>
  <si>
    <t>KV05</t>
  </si>
  <si>
    <t>Z profil</t>
  </si>
  <si>
    <t>146426795</t>
  </si>
  <si>
    <t>127</t>
  </si>
  <si>
    <t>767995113</t>
  </si>
  <si>
    <t>Montáž ostatních atypických zámečnických konstrukcí hmotnosti přes 10 do 20 kg</t>
  </si>
  <si>
    <t>kg</t>
  </si>
  <si>
    <t>1363278495</t>
  </si>
  <si>
    <t>https://podminky.urs.cz/item/CS_URS_2023_01/767995113</t>
  </si>
  <si>
    <t>"komínová stříška" 12</t>
  </si>
  <si>
    <t>128</t>
  </si>
  <si>
    <t>OV15</t>
  </si>
  <si>
    <t>Komínová stříška 2250/650 mm</t>
  </si>
  <si>
    <t>-1380601981</t>
  </si>
  <si>
    <t>129</t>
  </si>
  <si>
    <t>998767103</t>
  </si>
  <si>
    <t>Přesun hmot pro zámečnické konstrukce stanovený z hmotnosti přesunovaného materiálu vodorovná dopravní vzdálenost do 50 m v objektech výšky přes 12 do 24 m</t>
  </si>
  <si>
    <t>-339110187</t>
  </si>
  <si>
    <t>https://podminky.urs.cz/item/CS_URS_2023_01/998767103</t>
  </si>
  <si>
    <t>771</t>
  </si>
  <si>
    <t>Podlahy z dlaždic</t>
  </si>
  <si>
    <t>130</t>
  </si>
  <si>
    <t>771111011</t>
  </si>
  <si>
    <t>Příprava podkladu před provedením dlažby vysátí podlah</t>
  </si>
  <si>
    <t>-1983740084</t>
  </si>
  <si>
    <t>https://podminky.urs.cz/item/CS_URS_2023_01/771111011</t>
  </si>
  <si>
    <t>131</t>
  </si>
  <si>
    <t>771121011</t>
  </si>
  <si>
    <t>Příprava podkladu před provedením dlažby nátěr penetrační na podlahu</t>
  </si>
  <si>
    <t>684603631</t>
  </si>
  <si>
    <t>https://podminky.urs.cz/item/CS_URS_2023_01/771121011</t>
  </si>
  <si>
    <t>132</t>
  </si>
  <si>
    <t>771574115</t>
  </si>
  <si>
    <t>Montáž podlah z dlaždic keramických lepených flexibilním lepidlem maloformátových hladkých přes 22 do 25 ks/m2</t>
  </si>
  <si>
    <t>-224065830</t>
  </si>
  <si>
    <t>https://podminky.urs.cz/item/CS_URS_2023_01/771574115</t>
  </si>
  <si>
    <t>"oprava okolo potrubí" 2</t>
  </si>
  <si>
    <t>133</t>
  </si>
  <si>
    <t>59761605</t>
  </si>
  <si>
    <t>dlažba keramická hutná hladká do interiéru přes 22 do 25ks/m2</t>
  </si>
  <si>
    <t>676973824</t>
  </si>
  <si>
    <t>2*1,1 'Přepočtené koeficientem množství</t>
  </si>
  <si>
    <t>134</t>
  </si>
  <si>
    <t>771577111</t>
  </si>
  <si>
    <t>Montáž podlah z dlaždic keramických lepených flexibilním lepidlem Příplatek k cenám za plochu do 5 m2 jednotlivě</t>
  </si>
  <si>
    <t>1067827173</t>
  </si>
  <si>
    <t>https://podminky.urs.cz/item/CS_URS_2023_01/771577111</t>
  </si>
  <si>
    <t>135</t>
  </si>
  <si>
    <t>771577112</t>
  </si>
  <si>
    <t>Montáž podlah z dlaždic keramických lepených flexibilním lepidlem Příplatek k cenám za podlahy v omezeném prostoru</t>
  </si>
  <si>
    <t>1540310537</t>
  </si>
  <si>
    <t>https://podminky.urs.cz/item/CS_URS_2023_01/771577112</t>
  </si>
  <si>
    <t>136</t>
  </si>
  <si>
    <t>998771103</t>
  </si>
  <si>
    <t>Přesun hmot pro podlahy z dlaždic stanovený z hmotnosti přesunovaného materiálu vodorovná dopravní vzdálenost do 50 m v objektech výšky přes 12 do 24 m</t>
  </si>
  <si>
    <t>1005795016</t>
  </si>
  <si>
    <t>https://podminky.urs.cz/item/CS_URS_2023_01/998771103</t>
  </si>
  <si>
    <t>777</t>
  </si>
  <si>
    <t>Podlahy lité</t>
  </si>
  <si>
    <t>137</t>
  </si>
  <si>
    <t>777111111</t>
  </si>
  <si>
    <t>Příprava podkladu před provedením litých podlah vysátí</t>
  </si>
  <si>
    <t>326190709</t>
  </si>
  <si>
    <t>https://podminky.urs.cz/item/CS_URS_2023_01/777111111</t>
  </si>
  <si>
    <t>138</t>
  </si>
  <si>
    <t>777131113</t>
  </si>
  <si>
    <t>Penetrační nátěr podlahy polyuretanový na podklad vlhký nebo s nízkou nasákavostí</t>
  </si>
  <si>
    <t>-721985273</t>
  </si>
  <si>
    <t>https://podminky.urs.cz/item/CS_URS_2023_01/777131113</t>
  </si>
  <si>
    <t>"sokl" (11-0,9)*0,1</t>
  </si>
  <si>
    <t>139</t>
  </si>
  <si>
    <t>777621121</t>
  </si>
  <si>
    <t>Krycí nátěr podlahy průmyslový polyuretanový</t>
  </si>
  <si>
    <t>430803163</t>
  </si>
  <si>
    <t>https://podminky.urs.cz/item/CS_URS_2023_01/777621121</t>
  </si>
  <si>
    <t>140</t>
  </si>
  <si>
    <t>998777103</t>
  </si>
  <si>
    <t>Přesun hmot pro podlahy lité stanovený z hmotnosti přesunovaného materiálu vodorovná dopravní vzdálenost do 50 m v objektech výšky přes 12 do 24 m</t>
  </si>
  <si>
    <t>1738633437</t>
  </si>
  <si>
    <t>https://podminky.urs.cz/item/CS_URS_2023_01/998777103</t>
  </si>
  <si>
    <t>141</t>
  </si>
  <si>
    <t>781121011</t>
  </si>
  <si>
    <t>Příprava podkladu před provedením obkladu nátěr penetrační na stěnu</t>
  </si>
  <si>
    <t>-1095630569</t>
  </si>
  <si>
    <t>https://podminky.urs.cz/item/CS_URS_2023_01/781121011</t>
  </si>
  <si>
    <t>142</t>
  </si>
  <si>
    <t>781734113</t>
  </si>
  <si>
    <t>Montáž obkladů vnějších stěn z obkladaček nebo obkladových pásků cihelných lepených flexibilním lepidlem přes 85 do 105 ks/m2</t>
  </si>
  <si>
    <t>34021667</t>
  </si>
  <si>
    <t>https://podminky.urs.cz/item/CS_URS_2023_01/781734113</t>
  </si>
  <si>
    <t>"sokl - využití stávajícího cihelného obkladu" 1,5*0,3</t>
  </si>
  <si>
    <t>143</t>
  </si>
  <si>
    <t>781739191</t>
  </si>
  <si>
    <t>Montáž obkladů vnějších stěn z obkladaček nebo obkladových pásků cihelných Příplatek k cenám za plochu do 10 m2 jednotlivě</t>
  </si>
  <si>
    <t>-25398235</t>
  </si>
  <si>
    <t>https://podminky.urs.cz/item/CS_URS_2023_01/781739191</t>
  </si>
  <si>
    <t>144</t>
  </si>
  <si>
    <t>998781103</t>
  </si>
  <si>
    <t>Přesun hmot pro obklady keramické stanovený z hmotnosti přesunovaného materiálu vodorovná dopravní vzdálenost do 50 m v objektech výšky přes 12 do 24 m</t>
  </si>
  <si>
    <t>-475079557</t>
  </si>
  <si>
    <t>https://podminky.urs.cz/item/CS_URS_2023_01/998781103</t>
  </si>
  <si>
    <t>783</t>
  </si>
  <si>
    <t>Dokončovací práce - nátěry</t>
  </si>
  <si>
    <t>145</t>
  </si>
  <si>
    <t>783801403</t>
  </si>
  <si>
    <t>Příprava podkladu omítek před provedením nátěru oprášení</t>
  </si>
  <si>
    <t>-1335523435</t>
  </si>
  <si>
    <t>https://podminky.urs.cz/item/CS_URS_2023_01/783801403</t>
  </si>
  <si>
    <t>"nátěr kolem umyvadla" 2,4</t>
  </si>
  <si>
    <t>146</t>
  </si>
  <si>
    <t>783806811</t>
  </si>
  <si>
    <t>Odstranění nátěrů z omítek oškrábáním</t>
  </si>
  <si>
    <t>-1235185064</t>
  </si>
  <si>
    <t>https://podminky.urs.cz/item/CS_URS_2023_01/783806811</t>
  </si>
  <si>
    <t>"R05" 7,21+11*2,59</t>
  </si>
  <si>
    <t>147</t>
  </si>
  <si>
    <t>783813131</t>
  </si>
  <si>
    <t>Penetrační nátěr omítek hladkých omítek hladkých, zrnitých tenkovrstvých nebo štukových stupně členitosti 1 a 2 syntetický</t>
  </si>
  <si>
    <t>612215514</t>
  </si>
  <si>
    <t>https://podminky.urs.cz/item/CS_URS_2023_01/783813131</t>
  </si>
  <si>
    <t>148</t>
  </si>
  <si>
    <t>783817421</t>
  </si>
  <si>
    <t>Krycí (ochranný ) nátěr omítek dvojnásobný hladkých omítek hladkých, zrnitých tenkovrstvých nebo štukových stupně členitosti 1 a 2 syntetický</t>
  </si>
  <si>
    <t>473260400</t>
  </si>
  <si>
    <t>https://podminky.urs.cz/item/CS_URS_2023_01/783817421</t>
  </si>
  <si>
    <t>784</t>
  </si>
  <si>
    <t>Dokončovací práce - malby a tapety</t>
  </si>
  <si>
    <t>149</t>
  </si>
  <si>
    <t>784111001</t>
  </si>
  <si>
    <t>Oprášení (ometení) podkladu v místnostech výšky do 3,80 m</t>
  </si>
  <si>
    <t>587211256</t>
  </si>
  <si>
    <t>https://podminky.urs.cz/item/CS_URS_2023_01/784111001</t>
  </si>
  <si>
    <t>"stropní kce okolo potrubí" 8*1,5</t>
  </si>
  <si>
    <t>"výmalba zazděných prostupů" 3+5+6+9+6</t>
  </si>
  <si>
    <t>150</t>
  </si>
  <si>
    <t>784181101</t>
  </si>
  <si>
    <t>Penetrace podkladu jednonásobná základní akrylátová bezbarvá v místnostech výšky do 3,80 m</t>
  </si>
  <si>
    <t>188622369</t>
  </si>
  <si>
    <t>https://podminky.urs.cz/item/CS_URS_2023_01/784181101</t>
  </si>
  <si>
    <t>151</t>
  </si>
  <si>
    <t>784211101</t>
  </si>
  <si>
    <t>Malby z malířských směsí oděruvzdorných za mokra dvojnásobné, bílé za mokra oděruvzdorné výborně v místnostech výšky do 3,80 m</t>
  </si>
  <si>
    <t>-337271083</t>
  </si>
  <si>
    <t>https://podminky.urs.cz/item/CS_URS_2023_01/784211101</t>
  </si>
  <si>
    <t>SO-03 - Elektroinstalace a hromosvod</t>
  </si>
  <si>
    <t>D1 - D.1:4 Elektroinstalace a hromosvod</t>
  </si>
  <si>
    <t xml:space="preserve">    741 - Elektroinstalace - silnoproud</t>
  </si>
  <si>
    <t>D1</t>
  </si>
  <si>
    <t>D.1:4 Elektroinstalace a hromosvod</t>
  </si>
  <si>
    <t>Pol1</t>
  </si>
  <si>
    <t>Jímací tyč 2,5m</t>
  </si>
  <si>
    <t>623944806</t>
  </si>
  <si>
    <t>Pol10</t>
  </si>
  <si>
    <t>svorka k jímací tyči</t>
  </si>
  <si>
    <t>1493818834</t>
  </si>
  <si>
    <t>Pol11</t>
  </si>
  <si>
    <t>zkušební svorka</t>
  </si>
  <si>
    <t>1646267160</t>
  </si>
  <si>
    <t>Pol12</t>
  </si>
  <si>
    <t>betonový podstavec s klínkem 17kg</t>
  </si>
  <si>
    <t>-1493986750</t>
  </si>
  <si>
    <t>Pol13</t>
  </si>
  <si>
    <t>Podložky PVC</t>
  </si>
  <si>
    <t>2127840323</t>
  </si>
  <si>
    <t>Pol14</t>
  </si>
  <si>
    <t>podpěra pro jímací vedení plast GFK 360mm</t>
  </si>
  <si>
    <t>-1020043956</t>
  </si>
  <si>
    <t>Pol15</t>
  </si>
  <si>
    <t>Podpěra na ploché střechy</t>
  </si>
  <si>
    <t>-2024763837</t>
  </si>
  <si>
    <t>Pol16</t>
  </si>
  <si>
    <t>podpěra do stěny</t>
  </si>
  <si>
    <t>-383390418</t>
  </si>
  <si>
    <t>Pol17</t>
  </si>
  <si>
    <t>Přípojnice pospojování</t>
  </si>
  <si>
    <t>1343159669</t>
  </si>
  <si>
    <t>Pol18</t>
  </si>
  <si>
    <t>Vodič CY 16 z/ž</t>
  </si>
  <si>
    <t>676249209</t>
  </si>
  <si>
    <t>Pol19</t>
  </si>
  <si>
    <t>výstražná tabulka</t>
  </si>
  <si>
    <t>985497946</t>
  </si>
  <si>
    <t>Pol2</t>
  </si>
  <si>
    <t>Jímací tyč 1,5m</t>
  </si>
  <si>
    <t>1433610130</t>
  </si>
  <si>
    <t>Pol20</t>
  </si>
  <si>
    <t>demontáž,kompletace</t>
  </si>
  <si>
    <t>2036443237</t>
  </si>
  <si>
    <t>Pol21</t>
  </si>
  <si>
    <t>zemní a stavební prácepráce</t>
  </si>
  <si>
    <t>950811448</t>
  </si>
  <si>
    <t>Pol22</t>
  </si>
  <si>
    <t>revize</t>
  </si>
  <si>
    <t>-1537167516</t>
  </si>
  <si>
    <t>Pol23</t>
  </si>
  <si>
    <t>Pomocný materiál</t>
  </si>
  <si>
    <t>%</t>
  </si>
  <si>
    <t>-1105852270</t>
  </si>
  <si>
    <t>Pol3</t>
  </si>
  <si>
    <t>Jímací tyč sada combi 7200mm iz,vzpěra 1m</t>
  </si>
  <si>
    <t>-1995875906</t>
  </si>
  <si>
    <t>Pol4</t>
  </si>
  <si>
    <t>stojan, trojnožka pro jímací tyč 4m vč.zátěže</t>
  </si>
  <si>
    <t>797106109</t>
  </si>
  <si>
    <t>Pol5</t>
  </si>
  <si>
    <t>vodič AlMgSi 8 mm</t>
  </si>
  <si>
    <t>-1066626706</t>
  </si>
  <si>
    <t>Pol6</t>
  </si>
  <si>
    <t>svorka připojovací</t>
  </si>
  <si>
    <t>-949949210</t>
  </si>
  <si>
    <t>Pol7</t>
  </si>
  <si>
    <t>svorka spojovací</t>
  </si>
  <si>
    <t>1667487579</t>
  </si>
  <si>
    <t>Pol8</t>
  </si>
  <si>
    <t>svorka drát/drát</t>
  </si>
  <si>
    <t>-669840868</t>
  </si>
  <si>
    <t>Pol9</t>
  </si>
  <si>
    <t>svorka křížová (MV)</t>
  </si>
  <si>
    <t>809390961</t>
  </si>
  <si>
    <t>741</t>
  </si>
  <si>
    <t>Elektroinstalace - silnoproud</t>
  </si>
  <si>
    <t>74111-Rx001</t>
  </si>
  <si>
    <t>Opětovná montáž elektroinstalace a svítidla střešní nástavby</t>
  </si>
  <si>
    <t>851959747</t>
  </si>
  <si>
    <t>Pol24</t>
  </si>
  <si>
    <t>Proud.chránič 30mA s napr.ochranou 10A-2P G</t>
  </si>
  <si>
    <t>ks</t>
  </si>
  <si>
    <t>400552456</t>
  </si>
  <si>
    <t>Pol25</t>
  </si>
  <si>
    <t>Svodič přepětí T1,T2 SPDT 280/1</t>
  </si>
  <si>
    <t>-634174718</t>
  </si>
  <si>
    <t>Pol26</t>
  </si>
  <si>
    <t>Kabel CYKY volně 3x1,5</t>
  </si>
  <si>
    <t>159109649</t>
  </si>
  <si>
    <t>Pol27</t>
  </si>
  <si>
    <t>Vodič CY4</t>
  </si>
  <si>
    <t>-475212681</t>
  </si>
  <si>
    <t>Pol28</t>
  </si>
  <si>
    <t>Odbočná krabice se svorkovnicí na stěnu</t>
  </si>
  <si>
    <t>1867348731</t>
  </si>
  <si>
    <t>Pol29</t>
  </si>
  <si>
    <t>Svorka krabicová do 2,5 mm2</t>
  </si>
  <si>
    <t>127465991</t>
  </si>
  <si>
    <t>Pol30</t>
  </si>
  <si>
    <t>Krabice přístrojová na povrch</t>
  </si>
  <si>
    <t>853772544</t>
  </si>
  <si>
    <t>Pol31</t>
  </si>
  <si>
    <t>Dvoupólový vypínač vestavný</t>
  </si>
  <si>
    <t>745277625</t>
  </si>
  <si>
    <t>Pol32</t>
  </si>
  <si>
    <t>Lišta plastová vkládací 15/10</t>
  </si>
  <si>
    <t>773018057</t>
  </si>
  <si>
    <t>Pol33</t>
  </si>
  <si>
    <t>Lišta vkládací 40/20</t>
  </si>
  <si>
    <t>1696201603</t>
  </si>
  <si>
    <t>Pol34</t>
  </si>
  <si>
    <t>Trubka ohebná do stěny 23mm</t>
  </si>
  <si>
    <t>1778855647</t>
  </si>
  <si>
    <t>Pol35</t>
  </si>
  <si>
    <t>Venkovní prostorový termostat IP54 rozsah -25-+50st.C 230V/6A</t>
  </si>
  <si>
    <t>400659224</t>
  </si>
  <si>
    <t>Pol36</t>
  </si>
  <si>
    <t>Ukončení kabelu do 4x10</t>
  </si>
  <si>
    <t>-815770975</t>
  </si>
  <si>
    <t>Pol37</t>
  </si>
  <si>
    <t>Ukončení vodiče CY</t>
  </si>
  <si>
    <t>221586638</t>
  </si>
  <si>
    <t>Pol38</t>
  </si>
  <si>
    <t>Průraz betonem</t>
  </si>
  <si>
    <t>-882827307</t>
  </si>
  <si>
    <t>Pol39</t>
  </si>
  <si>
    <t>Prostup mezi požárními úseky</t>
  </si>
  <si>
    <t>1058720755</t>
  </si>
  <si>
    <t>Pol40</t>
  </si>
  <si>
    <t>Prostup stěnou</t>
  </si>
  <si>
    <t>497779477</t>
  </si>
  <si>
    <t>Pol41</t>
  </si>
  <si>
    <t>Pomocné stavební práce</t>
  </si>
  <si>
    <t>hod</t>
  </si>
  <si>
    <t>2058165629</t>
  </si>
  <si>
    <t>Pol42</t>
  </si>
  <si>
    <t>Revize el. zařízení</t>
  </si>
  <si>
    <t>1701903193</t>
  </si>
  <si>
    <t>Pol43</t>
  </si>
  <si>
    <t>-505304095</t>
  </si>
  <si>
    <t>SO-04 - Záchytný systém</t>
  </si>
  <si>
    <t>D1 - Záchytý systém</t>
  </si>
  <si>
    <t>Záchytý systém</t>
  </si>
  <si>
    <t>kotvicí zařízení typu C dle ČSN EN 795 - samostatný/průběžný prvek</t>
  </si>
  <si>
    <t>821210984</t>
  </si>
  <si>
    <t>kotvicí zařízení typu C dle ČSN EN 795, koncový, rohový prvek</t>
  </si>
  <si>
    <t>-659453217</t>
  </si>
  <si>
    <t>ID štítek</t>
  </si>
  <si>
    <t>-2008200883</t>
  </si>
  <si>
    <t>poddajné kotvicí vedení - nerezové lano 7 mm</t>
  </si>
  <si>
    <t>258152277</t>
  </si>
  <si>
    <t>výchozí prohlídka</t>
  </si>
  <si>
    <t>-488396958</t>
  </si>
  <si>
    <t>pol8</t>
  </si>
  <si>
    <t>Montáž</t>
  </si>
  <si>
    <t>2080937641</t>
  </si>
  <si>
    <t>SO-05 - Vedlejší rozpočtové náklady</t>
  </si>
  <si>
    <t>VRN - Vedlejší rozpočtové náklady</t>
  </si>
  <si>
    <t xml:space="preserve">    VRN1 - Průzkumné, geodetické a projektové práce</t>
  </si>
  <si>
    <t xml:space="preserve">    VRN3 - VRN a ostatní náklady</t>
  </si>
  <si>
    <t xml:space="preserve">    VRN4 - Inženýrská činnost</t>
  </si>
  <si>
    <t xml:space="preserve">    VRN5 - Finanční náklady</t>
  </si>
  <si>
    <t xml:space="preserve">    VRN6 - Územní vlivy</t>
  </si>
  <si>
    <t xml:space="preserve">    VRN7 - Provozní vlivy</t>
  </si>
  <si>
    <t xml:space="preserve">    VRN9 - Ostatní náklady</t>
  </si>
  <si>
    <t>VRN</t>
  </si>
  <si>
    <t>VRN1</t>
  </si>
  <si>
    <t>Průzkumné, geodetické a projektové práce</t>
  </si>
  <si>
    <t>011403000</t>
  </si>
  <si>
    <t>Průzkum výskytu nebezpečných látek bez rozlišení - přítomnost dehtu</t>
  </si>
  <si>
    <t>1024</t>
  </si>
  <si>
    <t>-798187555</t>
  </si>
  <si>
    <t>https://podminky.urs.cz/item/CS_URS_2023_01/011403000</t>
  </si>
  <si>
    <t>011503000</t>
  </si>
  <si>
    <t>Stavební průzkum bez rozlišení - kontrola statikem</t>
  </si>
  <si>
    <t>268013092</t>
  </si>
  <si>
    <t>https://podminky.urs.cz/item/CS_URS_2023_01/011503000</t>
  </si>
  <si>
    <t>VRN3</t>
  </si>
  <si>
    <t>VRN a ostatní náklady</t>
  </si>
  <si>
    <t>032103000r001</t>
  </si>
  <si>
    <t>Náklady na stavební buňky - kancelář/šatna</t>
  </si>
  <si>
    <t>-589272162</t>
  </si>
  <si>
    <t>https://podminky.urs.cz/item/CS_URS_2023_01/032103000r001</t>
  </si>
  <si>
    <t>032103000r002</t>
  </si>
  <si>
    <t>Náklady na stavební buňky - WC</t>
  </si>
  <si>
    <t>-146283648</t>
  </si>
  <si>
    <t>https://podminky.urs.cz/item/CS_URS_2023_01/032103000r002</t>
  </si>
  <si>
    <t>032803000</t>
  </si>
  <si>
    <t>Ostatní vybavení staveniště - skladový kontejner</t>
  </si>
  <si>
    <t>-579685892</t>
  </si>
  <si>
    <t>https://podminky.urs.cz/item/CS_URS_2023_01/032803000</t>
  </si>
  <si>
    <t>032803000r001</t>
  </si>
  <si>
    <t>Ostatní vybavení staveniště - zakrytí konstrukcí a ploch před poškozením</t>
  </si>
  <si>
    <t>-1793123978</t>
  </si>
  <si>
    <t>https://podminky.urs.cz/item/CS_URS_2023_01/032803000r001</t>
  </si>
  <si>
    <t>033103000</t>
  </si>
  <si>
    <t>Připojení energií - elektromontážní práce</t>
  </si>
  <si>
    <t>-534779631</t>
  </si>
  <si>
    <t>https://podminky.urs.cz/item/CS_URS_2023_01/033103000</t>
  </si>
  <si>
    <t>033203000</t>
  </si>
  <si>
    <t>Energie pro zařízení staveniště</t>
  </si>
  <si>
    <t>1694857795</t>
  </si>
  <si>
    <t>https://podminky.urs.cz/item/CS_URS_2023_01/033203000</t>
  </si>
  <si>
    <t>034103000</t>
  </si>
  <si>
    <t>Ohrazení zařízení staveniště</t>
  </si>
  <si>
    <t>-90455204</t>
  </si>
  <si>
    <t>https://podminky.urs.cz/item/CS_URS_2023_01/034103000</t>
  </si>
  <si>
    <t>039103000</t>
  </si>
  <si>
    <t>Rozebrání, bourání a odvoz zařízení staveniště</t>
  </si>
  <si>
    <t>-1651141462</t>
  </si>
  <si>
    <t>https://podminky.urs.cz/item/CS_URS_2023_01/039103000</t>
  </si>
  <si>
    <t>VRN4</t>
  </si>
  <si>
    <t>Inženýrská činnost</t>
  </si>
  <si>
    <t>044003000</t>
  </si>
  <si>
    <t>Revize dočasných objektů nebo zařízení staveniště</t>
  </si>
  <si>
    <t>1525630470</t>
  </si>
  <si>
    <t>https://podminky.urs.cz/item/CS_URS_2023_01/044003000</t>
  </si>
  <si>
    <t>VRN5</t>
  </si>
  <si>
    <t>Finanční náklady</t>
  </si>
  <si>
    <t>051103000</t>
  </si>
  <si>
    <t>Pojištění proti vlivu vyšší moci</t>
  </si>
  <si>
    <t>-924138691</t>
  </si>
  <si>
    <t>https://podminky.urs.cz/item/CS_URS_2023_01/051103000</t>
  </si>
  <si>
    <t>VRN6</t>
  </si>
  <si>
    <t>Územní vlivy</t>
  </si>
  <si>
    <t>063303000</t>
  </si>
  <si>
    <t>Práce ve výškách, v hloubkách - náklady na opatření BOZP</t>
  </si>
  <si>
    <t>1045862683</t>
  </si>
  <si>
    <t>https://podminky.urs.cz/item/CS_URS_2023_01/063303000</t>
  </si>
  <si>
    <t>VRN7</t>
  </si>
  <si>
    <t>Provozní vlivy</t>
  </si>
  <si>
    <t>071103000</t>
  </si>
  <si>
    <t>Provoz investora</t>
  </si>
  <si>
    <t>-1928194224</t>
  </si>
  <si>
    <t>https://podminky.urs.cz/item/CS_URS_2023_01/071103000</t>
  </si>
  <si>
    <t>VRN9</t>
  </si>
  <si>
    <t>Ostatní náklady</t>
  </si>
  <si>
    <t>091104000</t>
  </si>
  <si>
    <t>Stroje a zařízení nevyžadující montáž - výtah pro přepravu osob a materiálu do 750 kg</t>
  </si>
  <si>
    <t>měsíc</t>
  </si>
  <si>
    <t>1145432145</t>
  </si>
  <si>
    <t>https://podminky.urs.cz/item/CS_URS_2023_01/091104000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</si>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</sst>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2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3" fillId="4" borderId="13" xfId="0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8" xfId="0" applyNumberFormat="1" applyFont="1" applyBorder="1" applyAlignment="1">
      <alignment vertical="center"/>
    </xf>
    <xf numFmtId="4" fontId="21" fillId="0" borderId="0" xfId="0" applyNumberFormat="1" applyFont="1" applyAlignment="1">
      <alignment vertical="center"/>
    </xf>
    <xf numFmtId="166" fontId="21" fillId="0" borderId="0" xfId="0" applyNumberFormat="1" applyFont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8" xfId="0" applyNumberFormat="1" applyFont="1" applyBorder="1" applyAlignment="1">
      <alignment vertical="center"/>
    </xf>
    <xf numFmtId="4" fontId="30" fillId="0" borderId="0" xfId="0" applyNumberFormat="1" applyFont="1" applyAlignment="1">
      <alignment vertical="center"/>
    </xf>
    <xf numFmtId="166" fontId="30" fillId="0" borderId="0" xfId="0" applyNumberFormat="1" applyFont="1" applyAlignment="1">
      <alignment vertical="center"/>
    </xf>
    <xf numFmtId="4" fontId="30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166" fontId="30" fillId="0" borderId="20" xfId="0" applyNumberFormat="1" applyFont="1" applyBorder="1" applyAlignment="1">
      <alignment vertical="center"/>
    </xf>
    <xf numFmtId="4" fontId="30" fillId="0" borderId="21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23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4" fontId="25" fillId="0" borderId="0" xfId="0" applyNumberFormat="1" applyFont="1"/>
    <xf numFmtId="166" fontId="33" fillId="0" borderId="10" xfId="0" applyNumberFormat="1" applyFont="1" applyBorder="1"/>
    <xf numFmtId="166" fontId="33" fillId="0" borderId="11" xfId="0" applyNumberFormat="1" applyFont="1" applyBorder="1"/>
    <xf numFmtId="4" fontId="34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8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23" fillId="0" borderId="22" xfId="0" applyFont="1" applyBorder="1" applyAlignment="1">
      <alignment horizontal="center" vertical="center"/>
    </xf>
    <xf numFmtId="49" fontId="23" fillId="0" borderId="22" xfId="0" applyNumberFormat="1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center" vertical="center" wrapText="1"/>
    </xf>
    <xf numFmtId="167" fontId="23" fillId="0" borderId="22" xfId="0" applyNumberFormat="1" applyFont="1" applyBorder="1" applyAlignment="1">
      <alignment vertical="center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>
      <alignment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>
      <alignment horizontal="center" vertical="center"/>
    </xf>
    <xf numFmtId="166" fontId="24" fillId="0" borderId="0" xfId="0" applyNumberFormat="1" applyFont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5" fillId="0" borderId="0" xfId="0" applyFont="1" applyAlignment="1">
      <alignment horizontal="left" vertical="center"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38" fillId="0" borderId="0" xfId="0" applyFont="1" applyAlignment="1">
      <alignment vertical="center" wrapText="1"/>
    </xf>
    <xf numFmtId="0" fontId="39" fillId="0" borderId="22" xfId="0" applyFont="1" applyBorder="1" applyAlignment="1">
      <alignment horizontal="center" vertical="center"/>
    </xf>
    <xf numFmtId="49" fontId="39" fillId="0" borderId="22" xfId="0" applyNumberFormat="1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center" vertical="center" wrapText="1"/>
    </xf>
    <xf numFmtId="167" fontId="39" fillId="0" borderId="22" xfId="0" applyNumberFormat="1" applyFont="1" applyBorder="1" applyAlignment="1">
      <alignment vertical="center"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>
      <alignment vertical="center"/>
    </xf>
    <xf numFmtId="0" fontId="40" fillId="0" borderId="3" xfId="0" applyFont="1" applyBorder="1" applyAlignment="1">
      <alignment vertical="center"/>
    </xf>
    <xf numFmtId="0" fontId="39" fillId="2" borderId="18" xfId="0" applyFont="1" applyFill="1" applyBorder="1" applyAlignment="1" applyProtection="1">
      <alignment horizontal="left" vertical="center"/>
      <protection locked="0"/>
    </xf>
    <xf numFmtId="0" fontId="39" fillId="0" borderId="0" xfId="0" applyFont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18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>
      <alignment horizontal="center" vertical="center"/>
    </xf>
    <xf numFmtId="166" fontId="24" fillId="0" borderId="20" xfId="0" applyNumberFormat="1" applyFont="1" applyBorder="1" applyAlignment="1">
      <alignment vertical="center"/>
    </xf>
    <xf numFmtId="166" fontId="24" fillId="0" borderId="21" xfId="0" applyNumberFormat="1" applyFont="1" applyBorder="1" applyAlignment="1">
      <alignment vertical="center"/>
    </xf>
    <xf numFmtId="0" fontId="0" fillId="0" borderId="0" xfId="0" applyAlignment="1">
      <alignment vertical="top"/>
    </xf>
    <xf numFmtId="0" fontId="41" fillId="0" borderId="23" xfId="0" applyFont="1" applyBorder="1" applyAlignment="1">
      <alignment vertical="center" wrapText="1"/>
    </xf>
    <xf numFmtId="0" fontId="41" fillId="0" borderId="24" xfId="0" applyFont="1" applyBorder="1" applyAlignment="1">
      <alignment vertical="center" wrapText="1"/>
    </xf>
    <xf numFmtId="0" fontId="41" fillId="0" borderId="25" xfId="0" applyFont="1" applyBorder="1" applyAlignment="1">
      <alignment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26" xfId="0" applyFont="1" applyBorder="1" applyAlignment="1">
      <alignment vertical="center" wrapText="1"/>
    </xf>
    <xf numFmtId="0" fontId="41" fillId="0" borderId="27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4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1" fillId="0" borderId="28" xfId="0" applyFont="1" applyBorder="1" applyAlignment="1">
      <alignment vertical="center" wrapText="1"/>
    </xf>
    <xf numFmtId="0" fontId="45" fillId="0" borderId="29" xfId="0" applyFont="1" applyBorder="1" applyAlignment="1">
      <alignment vertical="center" wrapText="1"/>
    </xf>
    <xf numFmtId="0" fontId="41" fillId="0" borderId="30" xfId="0" applyFont="1" applyBorder="1" applyAlignment="1">
      <alignment vertical="center" wrapText="1"/>
    </xf>
    <xf numFmtId="0" fontId="41" fillId="0" borderId="0" xfId="0" applyFont="1" applyBorder="1" applyAlignment="1">
      <alignment vertical="top"/>
    </xf>
    <xf numFmtId="0" fontId="41" fillId="0" borderId="0" xfId="0" applyFont="1" applyAlignment="1">
      <alignment vertical="top"/>
    </xf>
    <xf numFmtId="0" fontId="41" fillId="0" borderId="23" xfId="0" applyFont="1" applyBorder="1" applyAlignment="1">
      <alignment horizontal="left" vertical="center"/>
    </xf>
    <xf numFmtId="0" fontId="41" fillId="0" borderId="24" xfId="0" applyFont="1" applyBorder="1" applyAlignment="1">
      <alignment horizontal="left" vertical="center"/>
    </xf>
    <xf numFmtId="0" fontId="41" fillId="0" borderId="25" xfId="0" applyFont="1" applyBorder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3" fillId="0" borderId="29" xfId="0" applyFont="1" applyBorder="1" applyAlignment="1">
      <alignment horizontal="center" vertical="center"/>
    </xf>
    <xf numFmtId="0" fontId="46" fillId="0" borderId="29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left" vertical="center" wrapText="1"/>
    </xf>
    <xf numFmtId="0" fontId="41" fillId="0" borderId="25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4" fillId="0" borderId="28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3" fillId="0" borderId="29" xfId="0" applyFont="1" applyBorder="1" applyAlignment="1">
      <alignment horizontal="left"/>
    </xf>
    <xf numFmtId="0" fontId="46" fillId="0" borderId="29" xfId="0" applyFont="1" applyBorder="1"/>
    <xf numFmtId="0" fontId="41" fillId="0" borderId="26" xfId="0" applyFont="1" applyBorder="1" applyAlignment="1">
      <alignment vertical="top"/>
    </xf>
    <xf numFmtId="0" fontId="41" fillId="0" borderId="27" xfId="0" applyFont="1" applyBorder="1" applyAlignment="1">
      <alignment vertical="top"/>
    </xf>
    <xf numFmtId="0" fontId="41" fillId="0" borderId="28" xfId="0" applyFont="1" applyBorder="1" applyAlignment="1">
      <alignment vertical="top"/>
    </xf>
    <xf numFmtId="0" fontId="41" fillId="0" borderId="29" xfId="0" applyFont="1" applyBorder="1" applyAlignment="1">
      <alignment vertical="top"/>
    </xf>
    <xf numFmtId="0" fontId="41" fillId="0" borderId="30" xfId="0" applyFont="1" applyBorder="1" applyAlignment="1">
      <alignment vertical="top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7" xfId="0" applyFont="1" applyFill="1" applyBorder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9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962052210" TargetMode="External" /><Relationship Id="rId2" Type="http://schemas.openxmlformats.org/officeDocument/2006/relationships/hyperlink" Target="https://podminky.urs.cz/item/CS_URS_2023_01/965042141" TargetMode="External" /><Relationship Id="rId3" Type="http://schemas.openxmlformats.org/officeDocument/2006/relationships/hyperlink" Target="https://podminky.urs.cz/item/CS_URS_2023_01/965042221" TargetMode="External" /><Relationship Id="rId4" Type="http://schemas.openxmlformats.org/officeDocument/2006/relationships/hyperlink" Target="https://podminky.urs.cz/item/CS_URS_2023_01/965049112" TargetMode="External" /><Relationship Id="rId5" Type="http://schemas.openxmlformats.org/officeDocument/2006/relationships/hyperlink" Target="https://podminky.urs.cz/item/CS_URS_2023_01/968072455" TargetMode="External" /><Relationship Id="rId6" Type="http://schemas.openxmlformats.org/officeDocument/2006/relationships/hyperlink" Target="https://podminky.urs.cz/item/CS_URS_2023_01/968082015" TargetMode="External" /><Relationship Id="rId7" Type="http://schemas.openxmlformats.org/officeDocument/2006/relationships/hyperlink" Target="https://podminky.urs.cz/item/CS_URS_2023_01/971033351" TargetMode="External" /><Relationship Id="rId8" Type="http://schemas.openxmlformats.org/officeDocument/2006/relationships/hyperlink" Target="https://podminky.urs.cz/item/CS_URS_2023_01/971033621" TargetMode="External" /><Relationship Id="rId9" Type="http://schemas.openxmlformats.org/officeDocument/2006/relationships/hyperlink" Target="https://podminky.urs.cz/item/CS_URS_2023_01/977151116" TargetMode="External" /><Relationship Id="rId10" Type="http://schemas.openxmlformats.org/officeDocument/2006/relationships/hyperlink" Target="https://podminky.urs.cz/item/CS_URS_2023_01/978015321" TargetMode="External" /><Relationship Id="rId11" Type="http://schemas.openxmlformats.org/officeDocument/2006/relationships/hyperlink" Target="https://podminky.urs.cz/item/CS_URS_2023_01/978015391" TargetMode="External" /><Relationship Id="rId12" Type="http://schemas.openxmlformats.org/officeDocument/2006/relationships/hyperlink" Target="https://podminky.urs.cz/item/CS_URS_2023_01/985142111" TargetMode="External" /><Relationship Id="rId13" Type="http://schemas.openxmlformats.org/officeDocument/2006/relationships/hyperlink" Target="https://podminky.urs.cz/item/CS_URS_2023_01/985142912" TargetMode="External" /><Relationship Id="rId14" Type="http://schemas.openxmlformats.org/officeDocument/2006/relationships/hyperlink" Target="https://podminky.urs.cz/item/CS_URS_2023_01/997013154" TargetMode="External" /><Relationship Id="rId15" Type="http://schemas.openxmlformats.org/officeDocument/2006/relationships/hyperlink" Target="https://podminky.urs.cz/item/CS_URS_2023_01/997013501" TargetMode="External" /><Relationship Id="rId16" Type="http://schemas.openxmlformats.org/officeDocument/2006/relationships/hyperlink" Target="https://podminky.urs.cz/item/CS_URS_2023_01/997013509" TargetMode="External" /><Relationship Id="rId17" Type="http://schemas.openxmlformats.org/officeDocument/2006/relationships/hyperlink" Target="https://podminky.urs.cz/item/CS_URS_2023_01/997013601" TargetMode="External" /><Relationship Id="rId18" Type="http://schemas.openxmlformats.org/officeDocument/2006/relationships/hyperlink" Target="https://podminky.urs.cz/item/CS_URS_2023_01/997013602" TargetMode="External" /><Relationship Id="rId19" Type="http://schemas.openxmlformats.org/officeDocument/2006/relationships/hyperlink" Target="https://podminky.urs.cz/item/CS_URS_2023_01/997013603" TargetMode="External" /><Relationship Id="rId20" Type="http://schemas.openxmlformats.org/officeDocument/2006/relationships/hyperlink" Target="https://podminky.urs.cz/item/CS_URS_2023_01/997013631" TargetMode="External" /><Relationship Id="rId21" Type="http://schemas.openxmlformats.org/officeDocument/2006/relationships/hyperlink" Target="https://podminky.urs.cz/item/CS_URS_2023_01/997013813" TargetMode="External" /><Relationship Id="rId22" Type="http://schemas.openxmlformats.org/officeDocument/2006/relationships/hyperlink" Target="https://podminky.urs.cz/item/CS_URS_2023_01/997013814" TargetMode="External" /><Relationship Id="rId23" Type="http://schemas.openxmlformats.org/officeDocument/2006/relationships/hyperlink" Target="https://podminky.urs.cz/item/CS_URS_2023_01/997013847" TargetMode="External" /><Relationship Id="rId24" Type="http://schemas.openxmlformats.org/officeDocument/2006/relationships/hyperlink" Target="https://podminky.urs.cz/item/CS_URS_2023_01/712340831" TargetMode="External" /><Relationship Id="rId25" Type="http://schemas.openxmlformats.org/officeDocument/2006/relationships/hyperlink" Target="https://podminky.urs.cz/item/CS_URS_2023_01/712340832" TargetMode="External" /><Relationship Id="rId26" Type="http://schemas.openxmlformats.org/officeDocument/2006/relationships/hyperlink" Target="https://podminky.urs.cz/item/CS_URS_2023_01/712340833" TargetMode="External" /><Relationship Id="rId27" Type="http://schemas.openxmlformats.org/officeDocument/2006/relationships/hyperlink" Target="https://podminky.urs.cz/item/CS_URS_2023_01/712340834" TargetMode="External" /><Relationship Id="rId28" Type="http://schemas.openxmlformats.org/officeDocument/2006/relationships/hyperlink" Target="https://podminky.urs.cz/item/CS_URS_2023_01/713140861" TargetMode="External" /><Relationship Id="rId29" Type="http://schemas.openxmlformats.org/officeDocument/2006/relationships/hyperlink" Target="https://podminky.urs.cz/item/CS_URS_2022_02/713140863r001" TargetMode="External" /><Relationship Id="rId30" Type="http://schemas.openxmlformats.org/officeDocument/2006/relationships/hyperlink" Target="https://podminky.urs.cz/item/CS_URS_2023_01/721140806" TargetMode="External" /><Relationship Id="rId31" Type="http://schemas.openxmlformats.org/officeDocument/2006/relationships/hyperlink" Target="https://podminky.urs.cz/item/CS_URS_2023_01/721210822" TargetMode="External" /><Relationship Id="rId32" Type="http://schemas.openxmlformats.org/officeDocument/2006/relationships/hyperlink" Target="https://podminky.urs.cz/item/CS_URS_2023_01/725210821" TargetMode="External" /><Relationship Id="rId33" Type="http://schemas.openxmlformats.org/officeDocument/2006/relationships/hyperlink" Target="https://podminky.urs.cz/item/CS_URS_2023_01/725820801" TargetMode="External" /><Relationship Id="rId34" Type="http://schemas.openxmlformats.org/officeDocument/2006/relationships/hyperlink" Target="https://podminky.urs.cz/item/CS_URS_2023_01/751526880" TargetMode="External" /><Relationship Id="rId35" Type="http://schemas.openxmlformats.org/officeDocument/2006/relationships/hyperlink" Target="https://podminky.urs.cz/item/CS_URS_2023_01/764002812" TargetMode="External" /><Relationship Id="rId36" Type="http://schemas.openxmlformats.org/officeDocument/2006/relationships/hyperlink" Target="https://podminky.urs.cz/item/CS_URS_2023_01/764002841" TargetMode="External" /><Relationship Id="rId37" Type="http://schemas.openxmlformats.org/officeDocument/2006/relationships/hyperlink" Target="https://podminky.urs.cz/item/CS_URS_2023_01/764002851" TargetMode="External" /><Relationship Id="rId38" Type="http://schemas.openxmlformats.org/officeDocument/2006/relationships/hyperlink" Target="https://podminky.urs.cz/item/CS_URS_2023_01/764002871" TargetMode="External" /><Relationship Id="rId39" Type="http://schemas.openxmlformats.org/officeDocument/2006/relationships/hyperlink" Target="https://podminky.urs.cz/item/CS_URS_2023_01/764004801" TargetMode="External" /><Relationship Id="rId40" Type="http://schemas.openxmlformats.org/officeDocument/2006/relationships/hyperlink" Target="https://podminky.urs.cz/item/CS_URS_2023_01/764004861" TargetMode="External" /><Relationship Id="rId41" Type="http://schemas.openxmlformats.org/officeDocument/2006/relationships/hyperlink" Target="https://podminky.urs.cz/item/CS_URS_2023_01/767832801" TargetMode="External" /><Relationship Id="rId42" Type="http://schemas.openxmlformats.org/officeDocument/2006/relationships/hyperlink" Target="https://podminky.urs.cz/item/CS_URS_2023_01/767832802" TargetMode="External" /><Relationship Id="rId43" Type="http://schemas.openxmlformats.org/officeDocument/2006/relationships/hyperlink" Target="https://podminky.urs.cz/item/CS_URS_2023_01/767833802" TargetMode="External" /><Relationship Id="rId44" Type="http://schemas.openxmlformats.org/officeDocument/2006/relationships/hyperlink" Target="https://podminky.urs.cz/item/CS_URS_2023_01/781733810" TargetMode="External" /><Relationship Id="rId45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317142420" TargetMode="External" /><Relationship Id="rId2" Type="http://schemas.openxmlformats.org/officeDocument/2006/relationships/hyperlink" Target="https://podminky.urs.cz/item/CS_URS_2023_01/340271025" TargetMode="External" /><Relationship Id="rId3" Type="http://schemas.openxmlformats.org/officeDocument/2006/relationships/hyperlink" Target="https://podminky.urs.cz/item/CS_URS_2023_01/389381001" TargetMode="External" /><Relationship Id="rId4" Type="http://schemas.openxmlformats.org/officeDocument/2006/relationships/hyperlink" Target="https://podminky.urs.cz/item/CS_URS_2023_01/611131121" TargetMode="External" /><Relationship Id="rId5" Type="http://schemas.openxmlformats.org/officeDocument/2006/relationships/hyperlink" Target="https://podminky.urs.cz/item/CS_URS_2023_01/611142001" TargetMode="External" /><Relationship Id="rId6" Type="http://schemas.openxmlformats.org/officeDocument/2006/relationships/hyperlink" Target="https://podminky.urs.cz/item/CS_URS_2023_01/611311131" TargetMode="External" /><Relationship Id="rId7" Type="http://schemas.openxmlformats.org/officeDocument/2006/relationships/hyperlink" Target="https://podminky.urs.cz/item/CS_URS_2023_01/611325225" TargetMode="External" /><Relationship Id="rId8" Type="http://schemas.openxmlformats.org/officeDocument/2006/relationships/hyperlink" Target="https://podminky.urs.cz/item/CS_URS_2023_01/612131121" TargetMode="External" /><Relationship Id="rId9" Type="http://schemas.openxmlformats.org/officeDocument/2006/relationships/hyperlink" Target="https://podminky.urs.cz/item/CS_URS_2023_01/612142001" TargetMode="External" /><Relationship Id="rId10" Type="http://schemas.openxmlformats.org/officeDocument/2006/relationships/hyperlink" Target="https://podminky.urs.cz/item/CS_URS_2023_01/612311131" TargetMode="External" /><Relationship Id="rId11" Type="http://schemas.openxmlformats.org/officeDocument/2006/relationships/hyperlink" Target="https://podminky.urs.cz/item/CS_URS_2023_01/612325225r001" TargetMode="External" /><Relationship Id="rId12" Type="http://schemas.openxmlformats.org/officeDocument/2006/relationships/hyperlink" Target="https://podminky.urs.cz/item/CS_URS_2023_01/619995001" TargetMode="External" /><Relationship Id="rId13" Type="http://schemas.openxmlformats.org/officeDocument/2006/relationships/hyperlink" Target="https://podminky.urs.cz/item/CS_URS_2023_01/621131121" TargetMode="External" /><Relationship Id="rId14" Type="http://schemas.openxmlformats.org/officeDocument/2006/relationships/hyperlink" Target="https://podminky.urs.cz/item/CS_URS_2023_01/621142001" TargetMode="External" /><Relationship Id="rId15" Type="http://schemas.openxmlformats.org/officeDocument/2006/relationships/hyperlink" Target="https://podminky.urs.cz/item/CS_URS_2023_01/621151001" TargetMode="External" /><Relationship Id="rId16" Type="http://schemas.openxmlformats.org/officeDocument/2006/relationships/hyperlink" Target="https://podminky.urs.cz/item/CS_URS_2023_01/621321121" TargetMode="External" /><Relationship Id="rId17" Type="http://schemas.openxmlformats.org/officeDocument/2006/relationships/hyperlink" Target="https://podminky.urs.cz/item/CS_URS_2023_01/621531012" TargetMode="External" /><Relationship Id="rId18" Type="http://schemas.openxmlformats.org/officeDocument/2006/relationships/hyperlink" Target="https://podminky.urs.cz/item/CS_URS_2023_01/622131121" TargetMode="External" /><Relationship Id="rId19" Type="http://schemas.openxmlformats.org/officeDocument/2006/relationships/hyperlink" Target="https://podminky.urs.cz/item/CS_URS_2023_01/622142001" TargetMode="External" /><Relationship Id="rId20" Type="http://schemas.openxmlformats.org/officeDocument/2006/relationships/hyperlink" Target="https://podminky.urs.cz/item/CS_URS_2023_01/622151001" TargetMode="External" /><Relationship Id="rId21" Type="http://schemas.openxmlformats.org/officeDocument/2006/relationships/hyperlink" Target="https://podminky.urs.cz/item/CS_URS_2023_01/622321121" TargetMode="External" /><Relationship Id="rId22" Type="http://schemas.openxmlformats.org/officeDocument/2006/relationships/hyperlink" Target="https://podminky.urs.cz/item/CS_URS_2023_01/622325101" TargetMode="External" /><Relationship Id="rId23" Type="http://schemas.openxmlformats.org/officeDocument/2006/relationships/hyperlink" Target="https://podminky.urs.cz/item/CS_URS_2023_01/622531012" TargetMode="External" /><Relationship Id="rId24" Type="http://schemas.openxmlformats.org/officeDocument/2006/relationships/hyperlink" Target="https://podminky.urs.cz/item/CS_URS_2023_01/631319222" TargetMode="External" /><Relationship Id="rId25" Type="http://schemas.openxmlformats.org/officeDocument/2006/relationships/hyperlink" Target="https://podminky.urs.cz/item/CS_URS_2023_01/631362021" TargetMode="External" /><Relationship Id="rId26" Type="http://schemas.openxmlformats.org/officeDocument/2006/relationships/hyperlink" Target="https://podminky.urs.cz/item/CS_URS_2023_01/632450121" TargetMode="External" /><Relationship Id="rId27" Type="http://schemas.openxmlformats.org/officeDocument/2006/relationships/hyperlink" Target="https://podminky.urs.cz/item/CS_URS_2023_01/632450131" TargetMode="External" /><Relationship Id="rId28" Type="http://schemas.openxmlformats.org/officeDocument/2006/relationships/hyperlink" Target="https://podminky.urs.cz/item/CS_URS_2023_01/632451101" TargetMode="External" /><Relationship Id="rId29" Type="http://schemas.openxmlformats.org/officeDocument/2006/relationships/hyperlink" Target="https://podminky.urs.cz/item/CS_URS_2023_01/632451234" TargetMode="External" /><Relationship Id="rId30" Type="http://schemas.openxmlformats.org/officeDocument/2006/relationships/hyperlink" Target="https://podminky.urs.cz/item/CS_URS_2023_01/632481213" TargetMode="External" /><Relationship Id="rId31" Type="http://schemas.openxmlformats.org/officeDocument/2006/relationships/hyperlink" Target="https://podminky.urs.cz/item/CS_URS_2023_01/634112123" TargetMode="External" /><Relationship Id="rId32" Type="http://schemas.openxmlformats.org/officeDocument/2006/relationships/hyperlink" Target="https://podminky.urs.cz/item/CS_URS_2023_01/636311124" TargetMode="External" /><Relationship Id="rId33" Type="http://schemas.openxmlformats.org/officeDocument/2006/relationships/hyperlink" Target="https://podminky.urs.cz/item/CS_URS_2023_01/985131111" TargetMode="External" /><Relationship Id="rId34" Type="http://schemas.openxmlformats.org/officeDocument/2006/relationships/hyperlink" Target="https://podminky.urs.cz/item/CS_URS_2023_01/985132111" TargetMode="External" /><Relationship Id="rId35" Type="http://schemas.openxmlformats.org/officeDocument/2006/relationships/hyperlink" Target="https://podminky.urs.cz/item/CS_URS_2023_01/985231111" TargetMode="External" /><Relationship Id="rId36" Type="http://schemas.openxmlformats.org/officeDocument/2006/relationships/hyperlink" Target="https://podminky.urs.cz/item/CS_URS_2023_01/985231192" TargetMode="External" /><Relationship Id="rId37" Type="http://schemas.openxmlformats.org/officeDocument/2006/relationships/hyperlink" Target="https://podminky.urs.cz/item/CS_URS_2023_01/985331211" TargetMode="External" /><Relationship Id="rId38" Type="http://schemas.openxmlformats.org/officeDocument/2006/relationships/hyperlink" Target="https://podminky.urs.cz/item/CS_URS_2023_01/985331911" TargetMode="External" /><Relationship Id="rId39" Type="http://schemas.openxmlformats.org/officeDocument/2006/relationships/hyperlink" Target="https://podminky.urs.cz/item/CS_URS_2023_01/985331912" TargetMode="External" /><Relationship Id="rId40" Type="http://schemas.openxmlformats.org/officeDocument/2006/relationships/hyperlink" Target="https://podminky.urs.cz/item/CS_URS_2023_01/998017003" TargetMode="External" /><Relationship Id="rId41" Type="http://schemas.openxmlformats.org/officeDocument/2006/relationships/hyperlink" Target="https://podminky.urs.cz/item/CS_URS_2023_01/712311111" TargetMode="External" /><Relationship Id="rId42" Type="http://schemas.openxmlformats.org/officeDocument/2006/relationships/hyperlink" Target="https://podminky.urs.cz/item/CS_URS_2023_01/712331111" TargetMode="External" /><Relationship Id="rId43" Type="http://schemas.openxmlformats.org/officeDocument/2006/relationships/hyperlink" Target="https://podminky.urs.cz/item/CS_URS_2023_01/712341559" TargetMode="External" /><Relationship Id="rId44" Type="http://schemas.openxmlformats.org/officeDocument/2006/relationships/hyperlink" Target="https://podminky.urs.cz/item/CS_URS_2023_01/712341715" TargetMode="External" /><Relationship Id="rId45" Type="http://schemas.openxmlformats.org/officeDocument/2006/relationships/hyperlink" Target="https://podminky.urs.cz/item/CS_URS_2023_01/712997001" TargetMode="External" /><Relationship Id="rId46" Type="http://schemas.openxmlformats.org/officeDocument/2006/relationships/hyperlink" Target="https://podminky.urs.cz/item/CS_URS_2023_01/998712103" TargetMode="External" /><Relationship Id="rId47" Type="http://schemas.openxmlformats.org/officeDocument/2006/relationships/hyperlink" Target="https://podminky.urs.cz/item/CS_URS_2023_01/713121111" TargetMode="External" /><Relationship Id="rId48" Type="http://schemas.openxmlformats.org/officeDocument/2006/relationships/hyperlink" Target="https://podminky.urs.cz/item/CS_URS_2023_01/713131141" TargetMode="External" /><Relationship Id="rId49" Type="http://schemas.openxmlformats.org/officeDocument/2006/relationships/hyperlink" Target="https://podminky.urs.cz/item/CS_URS_2023_01/713141131" TargetMode="External" /><Relationship Id="rId50" Type="http://schemas.openxmlformats.org/officeDocument/2006/relationships/hyperlink" Target="https://podminky.urs.cz/item/CS_URS_2023_01/713141263" TargetMode="External" /><Relationship Id="rId51" Type="http://schemas.openxmlformats.org/officeDocument/2006/relationships/hyperlink" Target="https://podminky.urs.cz/item/CS_URS_2023_01/713141331" TargetMode="External" /><Relationship Id="rId52" Type="http://schemas.openxmlformats.org/officeDocument/2006/relationships/hyperlink" Target="https://podminky.urs.cz/item/CS_URS_2023_01/998713103" TargetMode="External" /><Relationship Id="rId53" Type="http://schemas.openxmlformats.org/officeDocument/2006/relationships/hyperlink" Target="https://podminky.urs.cz/item/CS_URS_2023_01/721173402" TargetMode="External" /><Relationship Id="rId54" Type="http://schemas.openxmlformats.org/officeDocument/2006/relationships/hyperlink" Target="https://podminky.urs.cz/item/CS_URS_2023_01/721173403" TargetMode="External" /><Relationship Id="rId55" Type="http://schemas.openxmlformats.org/officeDocument/2006/relationships/hyperlink" Target="https://podminky.urs.cz/item/CS_URS_2023_01/721175213" TargetMode="External" /><Relationship Id="rId56" Type="http://schemas.openxmlformats.org/officeDocument/2006/relationships/hyperlink" Target="https://podminky.urs.cz/item/CS_URS_2023_01/721239114" TargetMode="External" /><Relationship Id="rId57" Type="http://schemas.openxmlformats.org/officeDocument/2006/relationships/hyperlink" Target="https://podminky.urs.cz/item/CS_URS_2023_01/998721103" TargetMode="External" /><Relationship Id="rId58" Type="http://schemas.openxmlformats.org/officeDocument/2006/relationships/hyperlink" Target="https://podminky.urs.cz/item/CS_URS_2023_01/725219102" TargetMode="External" /><Relationship Id="rId59" Type="http://schemas.openxmlformats.org/officeDocument/2006/relationships/hyperlink" Target="https://podminky.urs.cz/item/CS_URS_2023_01/725829121" TargetMode="External" /><Relationship Id="rId60" Type="http://schemas.openxmlformats.org/officeDocument/2006/relationships/hyperlink" Target="https://podminky.urs.cz/item/CS_URS_2023_01/998725103" TargetMode="External" /><Relationship Id="rId61" Type="http://schemas.openxmlformats.org/officeDocument/2006/relationships/hyperlink" Target="https://podminky.urs.cz/item/CS_URS_2023_01/762511276" TargetMode="External" /><Relationship Id="rId62" Type="http://schemas.openxmlformats.org/officeDocument/2006/relationships/hyperlink" Target="https://podminky.urs.cz/item/CS_URS_2023_01/998762103" TargetMode="External" /><Relationship Id="rId63" Type="http://schemas.openxmlformats.org/officeDocument/2006/relationships/hyperlink" Target="https://podminky.urs.cz/item/CS_URS_2023_01/764222433" TargetMode="External" /><Relationship Id="rId64" Type="http://schemas.openxmlformats.org/officeDocument/2006/relationships/hyperlink" Target="https://podminky.urs.cz/item/CS_URS_2023_01/764224406r001" TargetMode="External" /><Relationship Id="rId65" Type="http://schemas.openxmlformats.org/officeDocument/2006/relationships/hyperlink" Target="https://podminky.urs.cz/item/CS_URS_2023_01/764224408" TargetMode="External" /><Relationship Id="rId66" Type="http://schemas.openxmlformats.org/officeDocument/2006/relationships/hyperlink" Target="https://podminky.urs.cz/item/CS_URS_2023_01/764224411" TargetMode="External" /><Relationship Id="rId67" Type="http://schemas.openxmlformats.org/officeDocument/2006/relationships/hyperlink" Target="https://podminky.urs.cz/item/CS_URS_2023_01/764226443r001" TargetMode="External" /><Relationship Id="rId68" Type="http://schemas.openxmlformats.org/officeDocument/2006/relationships/hyperlink" Target="https://podminky.urs.cz/item/CS_URS_2023_01/764511602" TargetMode="External" /><Relationship Id="rId69" Type="http://schemas.openxmlformats.org/officeDocument/2006/relationships/hyperlink" Target="https://podminky.urs.cz/item/CS_URS_2023_01/764511642" TargetMode="External" /><Relationship Id="rId70" Type="http://schemas.openxmlformats.org/officeDocument/2006/relationships/hyperlink" Target="https://podminky.urs.cz/item/CS_URS_2023_01/764518622" TargetMode="External" /><Relationship Id="rId71" Type="http://schemas.openxmlformats.org/officeDocument/2006/relationships/hyperlink" Target="https://podminky.urs.cz/item/CS_URS_2023_01/998764103" TargetMode="External" /><Relationship Id="rId72" Type="http://schemas.openxmlformats.org/officeDocument/2006/relationships/hyperlink" Target="https://podminky.urs.cz/item/CS_URS_2023_01/766622131" TargetMode="External" /><Relationship Id="rId73" Type="http://schemas.openxmlformats.org/officeDocument/2006/relationships/hyperlink" Target="https://podminky.urs.cz/item/CS_URS_2023_01/766622216" TargetMode="External" /><Relationship Id="rId74" Type="http://schemas.openxmlformats.org/officeDocument/2006/relationships/hyperlink" Target="https://podminky.urs.cz/item/CS_URS_2023_01/766660411" TargetMode="External" /><Relationship Id="rId75" Type="http://schemas.openxmlformats.org/officeDocument/2006/relationships/hyperlink" Target="https://podminky.urs.cz/item/CS_URS_2023_01/766694116" TargetMode="External" /><Relationship Id="rId76" Type="http://schemas.openxmlformats.org/officeDocument/2006/relationships/hyperlink" Target="https://podminky.urs.cz/item/CS_URS_2023_01/998766103" TargetMode="External" /><Relationship Id="rId77" Type="http://schemas.openxmlformats.org/officeDocument/2006/relationships/hyperlink" Target="https://podminky.urs.cz/item/CS_URS_2023_01/767330112" TargetMode="External" /><Relationship Id="rId78" Type="http://schemas.openxmlformats.org/officeDocument/2006/relationships/hyperlink" Target="https://podminky.urs.cz/item/CS_URS_2023_01/767646411" TargetMode="External" /><Relationship Id="rId79" Type="http://schemas.openxmlformats.org/officeDocument/2006/relationships/hyperlink" Target="https://podminky.urs.cz/item/CS_URS_2023_01/767832102" TargetMode="External" /><Relationship Id="rId80" Type="http://schemas.openxmlformats.org/officeDocument/2006/relationships/hyperlink" Target="https://podminky.urs.cz/item/CS_URS_2023_01/767995113" TargetMode="External" /><Relationship Id="rId81" Type="http://schemas.openxmlformats.org/officeDocument/2006/relationships/hyperlink" Target="https://podminky.urs.cz/item/CS_URS_2023_01/998767103" TargetMode="External" /><Relationship Id="rId82" Type="http://schemas.openxmlformats.org/officeDocument/2006/relationships/hyperlink" Target="https://podminky.urs.cz/item/CS_URS_2023_01/771111011" TargetMode="External" /><Relationship Id="rId83" Type="http://schemas.openxmlformats.org/officeDocument/2006/relationships/hyperlink" Target="https://podminky.urs.cz/item/CS_URS_2023_01/771121011" TargetMode="External" /><Relationship Id="rId84" Type="http://schemas.openxmlformats.org/officeDocument/2006/relationships/hyperlink" Target="https://podminky.urs.cz/item/CS_URS_2023_01/771574115" TargetMode="External" /><Relationship Id="rId85" Type="http://schemas.openxmlformats.org/officeDocument/2006/relationships/hyperlink" Target="https://podminky.urs.cz/item/CS_URS_2023_01/771577111" TargetMode="External" /><Relationship Id="rId86" Type="http://schemas.openxmlformats.org/officeDocument/2006/relationships/hyperlink" Target="https://podminky.urs.cz/item/CS_URS_2023_01/771577112" TargetMode="External" /><Relationship Id="rId87" Type="http://schemas.openxmlformats.org/officeDocument/2006/relationships/hyperlink" Target="https://podminky.urs.cz/item/CS_URS_2023_01/998771103" TargetMode="External" /><Relationship Id="rId88" Type="http://schemas.openxmlformats.org/officeDocument/2006/relationships/hyperlink" Target="https://podminky.urs.cz/item/CS_URS_2023_01/777111111" TargetMode="External" /><Relationship Id="rId89" Type="http://schemas.openxmlformats.org/officeDocument/2006/relationships/hyperlink" Target="https://podminky.urs.cz/item/CS_URS_2023_01/777131113" TargetMode="External" /><Relationship Id="rId90" Type="http://schemas.openxmlformats.org/officeDocument/2006/relationships/hyperlink" Target="https://podminky.urs.cz/item/CS_URS_2023_01/777621121" TargetMode="External" /><Relationship Id="rId91" Type="http://schemas.openxmlformats.org/officeDocument/2006/relationships/hyperlink" Target="https://podminky.urs.cz/item/CS_URS_2023_01/998777103" TargetMode="External" /><Relationship Id="rId92" Type="http://schemas.openxmlformats.org/officeDocument/2006/relationships/hyperlink" Target="https://podminky.urs.cz/item/CS_URS_2023_01/781121011" TargetMode="External" /><Relationship Id="rId93" Type="http://schemas.openxmlformats.org/officeDocument/2006/relationships/hyperlink" Target="https://podminky.urs.cz/item/CS_URS_2023_01/781734113" TargetMode="External" /><Relationship Id="rId94" Type="http://schemas.openxmlformats.org/officeDocument/2006/relationships/hyperlink" Target="https://podminky.urs.cz/item/CS_URS_2023_01/781739191" TargetMode="External" /><Relationship Id="rId95" Type="http://schemas.openxmlformats.org/officeDocument/2006/relationships/hyperlink" Target="https://podminky.urs.cz/item/CS_URS_2023_01/998781103" TargetMode="External" /><Relationship Id="rId96" Type="http://schemas.openxmlformats.org/officeDocument/2006/relationships/hyperlink" Target="https://podminky.urs.cz/item/CS_URS_2023_01/783801403" TargetMode="External" /><Relationship Id="rId97" Type="http://schemas.openxmlformats.org/officeDocument/2006/relationships/hyperlink" Target="https://podminky.urs.cz/item/CS_URS_2023_01/783806811" TargetMode="External" /><Relationship Id="rId98" Type="http://schemas.openxmlformats.org/officeDocument/2006/relationships/hyperlink" Target="https://podminky.urs.cz/item/CS_URS_2023_01/783813131" TargetMode="External" /><Relationship Id="rId99" Type="http://schemas.openxmlformats.org/officeDocument/2006/relationships/hyperlink" Target="https://podminky.urs.cz/item/CS_URS_2023_01/783817421" TargetMode="External" /><Relationship Id="rId100" Type="http://schemas.openxmlformats.org/officeDocument/2006/relationships/hyperlink" Target="https://podminky.urs.cz/item/CS_URS_2023_01/784111001" TargetMode="External" /><Relationship Id="rId101" Type="http://schemas.openxmlformats.org/officeDocument/2006/relationships/hyperlink" Target="https://podminky.urs.cz/item/CS_URS_2023_01/784181101" TargetMode="External" /><Relationship Id="rId102" Type="http://schemas.openxmlformats.org/officeDocument/2006/relationships/hyperlink" Target="https://podminky.urs.cz/item/CS_URS_2023_01/784211101" TargetMode="External" /><Relationship Id="rId10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011403000" TargetMode="External" /><Relationship Id="rId2" Type="http://schemas.openxmlformats.org/officeDocument/2006/relationships/hyperlink" Target="https://podminky.urs.cz/item/CS_URS_2023_01/011503000" TargetMode="External" /><Relationship Id="rId3" Type="http://schemas.openxmlformats.org/officeDocument/2006/relationships/hyperlink" Target="https://podminky.urs.cz/item/CS_URS_2023_01/032103000r001" TargetMode="External" /><Relationship Id="rId4" Type="http://schemas.openxmlformats.org/officeDocument/2006/relationships/hyperlink" Target="https://podminky.urs.cz/item/CS_URS_2023_01/032103000r002" TargetMode="External" /><Relationship Id="rId5" Type="http://schemas.openxmlformats.org/officeDocument/2006/relationships/hyperlink" Target="https://podminky.urs.cz/item/CS_URS_2023_01/032803000" TargetMode="External" /><Relationship Id="rId6" Type="http://schemas.openxmlformats.org/officeDocument/2006/relationships/hyperlink" Target="https://podminky.urs.cz/item/CS_URS_2023_01/032803000r001" TargetMode="External" /><Relationship Id="rId7" Type="http://schemas.openxmlformats.org/officeDocument/2006/relationships/hyperlink" Target="https://podminky.urs.cz/item/CS_URS_2023_01/033103000" TargetMode="External" /><Relationship Id="rId8" Type="http://schemas.openxmlformats.org/officeDocument/2006/relationships/hyperlink" Target="https://podminky.urs.cz/item/CS_URS_2023_01/033203000" TargetMode="External" /><Relationship Id="rId9" Type="http://schemas.openxmlformats.org/officeDocument/2006/relationships/hyperlink" Target="https://podminky.urs.cz/item/CS_URS_2023_01/034103000" TargetMode="External" /><Relationship Id="rId10" Type="http://schemas.openxmlformats.org/officeDocument/2006/relationships/hyperlink" Target="https://podminky.urs.cz/item/CS_URS_2023_01/039103000" TargetMode="External" /><Relationship Id="rId11" Type="http://schemas.openxmlformats.org/officeDocument/2006/relationships/hyperlink" Target="https://podminky.urs.cz/item/CS_URS_2023_01/044003000" TargetMode="External" /><Relationship Id="rId12" Type="http://schemas.openxmlformats.org/officeDocument/2006/relationships/hyperlink" Target="https://podminky.urs.cz/item/CS_URS_2023_01/051103000" TargetMode="External" /><Relationship Id="rId13" Type="http://schemas.openxmlformats.org/officeDocument/2006/relationships/hyperlink" Target="https://podminky.urs.cz/item/CS_URS_2023_01/063303000" TargetMode="External" /><Relationship Id="rId14" Type="http://schemas.openxmlformats.org/officeDocument/2006/relationships/hyperlink" Target="https://podminky.urs.cz/item/CS_URS_2023_01/071103000" TargetMode="External" /><Relationship Id="rId15" Type="http://schemas.openxmlformats.org/officeDocument/2006/relationships/hyperlink" Target="https://podminky.urs.cz/item/CS_URS_2023_01/091104000" TargetMode="External" /><Relationship Id="rId16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61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ht="36.95" customHeight="1">
      <c r="AR2" s="296"/>
      <c r="AS2" s="296"/>
      <c r="AT2" s="296"/>
      <c r="AU2" s="296"/>
      <c r="AV2" s="296"/>
      <c r="AW2" s="296"/>
      <c r="AX2" s="296"/>
      <c r="AY2" s="296"/>
      <c r="AZ2" s="296"/>
      <c r="BA2" s="296"/>
      <c r="BB2" s="296"/>
      <c r="BC2" s="296"/>
      <c r="BD2" s="296"/>
      <c r="BE2" s="296"/>
      <c r="BS2" s="18" t="s">
        <v>6</v>
      </c>
      <c r="BT2" s="18" t="s">
        <v>7</v>
      </c>
    </row>
    <row r="3" spans="2:72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ht="24.95" customHeight="1">
      <c r="B4" s="21"/>
      <c r="D4" s="22" t="s">
        <v>9</v>
      </c>
      <c r="AR4" s="21"/>
      <c r="AS4" s="23" t="s">
        <v>10</v>
      </c>
      <c r="BE4" s="24" t="s">
        <v>11</v>
      </c>
      <c r="BS4" s="18" t="s">
        <v>12</v>
      </c>
    </row>
    <row r="5" spans="2:71" ht="12" customHeight="1">
      <c r="B5" s="21"/>
      <c r="D5" s="25" t="s">
        <v>13</v>
      </c>
      <c r="K5" s="295" t="s">
        <v>14</v>
      </c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296"/>
      <c r="W5" s="296"/>
      <c r="X5" s="296"/>
      <c r="Y5" s="296"/>
      <c r="Z5" s="296"/>
      <c r="AA5" s="296"/>
      <c r="AB5" s="296"/>
      <c r="AC5" s="296"/>
      <c r="AD5" s="296"/>
      <c r="AE5" s="296"/>
      <c r="AF5" s="296"/>
      <c r="AG5" s="296"/>
      <c r="AH5" s="296"/>
      <c r="AI5" s="296"/>
      <c r="AJ5" s="296"/>
      <c r="AK5" s="296"/>
      <c r="AL5" s="296"/>
      <c r="AM5" s="296"/>
      <c r="AN5" s="296"/>
      <c r="AO5" s="296"/>
      <c r="AR5" s="21"/>
      <c r="BE5" s="292" t="s">
        <v>15</v>
      </c>
      <c r="BS5" s="18" t="s">
        <v>6</v>
      </c>
    </row>
    <row r="6" spans="2:71" ht="36.95" customHeight="1">
      <c r="B6" s="21"/>
      <c r="D6" s="27" t="s">
        <v>16</v>
      </c>
      <c r="K6" s="297" t="s">
        <v>17</v>
      </c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296"/>
      <c r="Y6" s="296"/>
      <c r="Z6" s="296"/>
      <c r="AA6" s="296"/>
      <c r="AB6" s="296"/>
      <c r="AC6" s="296"/>
      <c r="AD6" s="296"/>
      <c r="AE6" s="296"/>
      <c r="AF6" s="296"/>
      <c r="AG6" s="296"/>
      <c r="AH6" s="296"/>
      <c r="AI6" s="296"/>
      <c r="AJ6" s="296"/>
      <c r="AK6" s="296"/>
      <c r="AL6" s="296"/>
      <c r="AM6" s="296"/>
      <c r="AN6" s="296"/>
      <c r="AO6" s="296"/>
      <c r="AR6" s="21"/>
      <c r="BE6" s="293"/>
      <c r="BS6" s="18" t="s">
        <v>6</v>
      </c>
    </row>
    <row r="7" spans="2:71" ht="12" customHeight="1">
      <c r="B7" s="21"/>
      <c r="D7" s="28" t="s">
        <v>18</v>
      </c>
      <c r="K7" s="26" t="s">
        <v>19</v>
      </c>
      <c r="AK7" s="28" t="s">
        <v>20</v>
      </c>
      <c r="AN7" s="26" t="s">
        <v>19</v>
      </c>
      <c r="AR7" s="21"/>
      <c r="BE7" s="293"/>
      <c r="BS7" s="18" t="s">
        <v>6</v>
      </c>
    </row>
    <row r="8" spans="2:71" ht="12" customHeight="1">
      <c r="B8" s="21"/>
      <c r="D8" s="28" t="s">
        <v>21</v>
      </c>
      <c r="K8" s="26" t="s">
        <v>22</v>
      </c>
      <c r="AK8" s="28" t="s">
        <v>23</v>
      </c>
      <c r="AN8" s="29" t="s">
        <v>24</v>
      </c>
      <c r="AR8" s="21"/>
      <c r="BE8" s="293"/>
      <c r="BS8" s="18" t="s">
        <v>6</v>
      </c>
    </row>
    <row r="9" spans="2:71" ht="14.45" customHeight="1">
      <c r="B9" s="21"/>
      <c r="AR9" s="21"/>
      <c r="BE9" s="293"/>
      <c r="BS9" s="18" t="s">
        <v>6</v>
      </c>
    </row>
    <row r="10" spans="2:71" ht="12" customHeight="1">
      <c r="B10" s="21"/>
      <c r="D10" s="28" t="s">
        <v>25</v>
      </c>
      <c r="AK10" s="28" t="s">
        <v>26</v>
      </c>
      <c r="AN10" s="26" t="s">
        <v>19</v>
      </c>
      <c r="AR10" s="21"/>
      <c r="BE10" s="293"/>
      <c r="BS10" s="18" t="s">
        <v>6</v>
      </c>
    </row>
    <row r="11" spans="2:71" ht="18.4" customHeight="1">
      <c r="B11" s="21"/>
      <c r="E11" s="26" t="s">
        <v>27</v>
      </c>
      <c r="AK11" s="28" t="s">
        <v>28</v>
      </c>
      <c r="AN11" s="26" t="s">
        <v>19</v>
      </c>
      <c r="AR11" s="21"/>
      <c r="BE11" s="293"/>
      <c r="BS11" s="18" t="s">
        <v>6</v>
      </c>
    </row>
    <row r="12" spans="2:71" ht="6.95" customHeight="1">
      <c r="B12" s="21"/>
      <c r="AR12" s="21"/>
      <c r="BE12" s="293"/>
      <c r="BS12" s="18" t="s">
        <v>6</v>
      </c>
    </row>
    <row r="13" spans="2:71" ht="12" customHeight="1">
      <c r="B13" s="21"/>
      <c r="D13" s="28" t="s">
        <v>29</v>
      </c>
      <c r="AK13" s="28" t="s">
        <v>26</v>
      </c>
      <c r="AN13" s="30" t="s">
        <v>30</v>
      </c>
      <c r="AR13" s="21"/>
      <c r="BE13" s="293"/>
      <c r="BS13" s="18" t="s">
        <v>6</v>
      </c>
    </row>
    <row r="14" spans="2:71" ht="12.75">
      <c r="B14" s="21"/>
      <c r="E14" s="298" t="s">
        <v>30</v>
      </c>
      <c r="F14" s="299"/>
      <c r="G14" s="299"/>
      <c r="H14" s="299"/>
      <c r="I14" s="299"/>
      <c r="J14" s="299"/>
      <c r="K14" s="299"/>
      <c r="L14" s="299"/>
      <c r="M14" s="299"/>
      <c r="N14" s="299"/>
      <c r="O14" s="299"/>
      <c r="P14" s="299"/>
      <c r="Q14" s="299"/>
      <c r="R14" s="299"/>
      <c r="S14" s="299"/>
      <c r="T14" s="299"/>
      <c r="U14" s="299"/>
      <c r="V14" s="299"/>
      <c r="W14" s="299"/>
      <c r="X14" s="299"/>
      <c r="Y14" s="299"/>
      <c r="Z14" s="299"/>
      <c r="AA14" s="299"/>
      <c r="AB14" s="299"/>
      <c r="AC14" s="299"/>
      <c r="AD14" s="299"/>
      <c r="AE14" s="299"/>
      <c r="AF14" s="299"/>
      <c r="AG14" s="299"/>
      <c r="AH14" s="299"/>
      <c r="AI14" s="299"/>
      <c r="AJ14" s="299"/>
      <c r="AK14" s="28" t="s">
        <v>28</v>
      </c>
      <c r="AN14" s="30" t="s">
        <v>30</v>
      </c>
      <c r="AR14" s="21"/>
      <c r="BE14" s="293"/>
      <c r="BS14" s="18" t="s">
        <v>6</v>
      </c>
    </row>
    <row r="15" spans="2:71" ht="6.95" customHeight="1">
      <c r="B15" s="21"/>
      <c r="AR15" s="21"/>
      <c r="BE15" s="293"/>
      <c r="BS15" s="18" t="s">
        <v>4</v>
      </c>
    </row>
    <row r="16" spans="2:71" ht="12" customHeight="1">
      <c r="B16" s="21"/>
      <c r="D16" s="28" t="s">
        <v>31</v>
      </c>
      <c r="AK16" s="28" t="s">
        <v>26</v>
      </c>
      <c r="AN16" s="26" t="s">
        <v>19</v>
      </c>
      <c r="AR16" s="21"/>
      <c r="BE16" s="293"/>
      <c r="BS16" s="18" t="s">
        <v>4</v>
      </c>
    </row>
    <row r="17" spans="2:71" ht="18.4" customHeight="1">
      <c r="B17" s="21"/>
      <c r="E17" s="26" t="s">
        <v>32</v>
      </c>
      <c r="AK17" s="28" t="s">
        <v>28</v>
      </c>
      <c r="AN17" s="26" t="s">
        <v>19</v>
      </c>
      <c r="AR17" s="21"/>
      <c r="BE17" s="293"/>
      <c r="BS17" s="18" t="s">
        <v>33</v>
      </c>
    </row>
    <row r="18" spans="2:71" ht="6.95" customHeight="1">
      <c r="B18" s="21"/>
      <c r="AR18" s="21"/>
      <c r="BE18" s="293"/>
      <c r="BS18" s="18" t="s">
        <v>6</v>
      </c>
    </row>
    <row r="19" spans="2:71" ht="12" customHeight="1">
      <c r="B19" s="21"/>
      <c r="D19" s="28" t="s">
        <v>34</v>
      </c>
      <c r="AK19" s="28" t="s">
        <v>26</v>
      </c>
      <c r="AN19" s="26" t="s">
        <v>19</v>
      </c>
      <c r="AR19" s="21"/>
      <c r="BE19" s="293"/>
      <c r="BS19" s="18" t="s">
        <v>6</v>
      </c>
    </row>
    <row r="20" spans="2:71" ht="18.4" customHeight="1">
      <c r="B20" s="21"/>
      <c r="E20" s="26" t="s">
        <v>35</v>
      </c>
      <c r="AK20" s="28" t="s">
        <v>28</v>
      </c>
      <c r="AN20" s="26" t="s">
        <v>19</v>
      </c>
      <c r="AR20" s="21"/>
      <c r="BE20" s="293"/>
      <c r="BS20" s="18" t="s">
        <v>4</v>
      </c>
    </row>
    <row r="21" spans="2:57" ht="6.95" customHeight="1">
      <c r="B21" s="21"/>
      <c r="AR21" s="21"/>
      <c r="BE21" s="293"/>
    </row>
    <row r="22" spans="2:57" ht="12" customHeight="1">
      <c r="B22" s="21"/>
      <c r="D22" s="28" t="s">
        <v>36</v>
      </c>
      <c r="AR22" s="21"/>
      <c r="BE22" s="293"/>
    </row>
    <row r="23" spans="2:57" ht="47.25" customHeight="1">
      <c r="B23" s="21"/>
      <c r="E23" s="300" t="s">
        <v>37</v>
      </c>
      <c r="F23" s="300"/>
      <c r="G23" s="300"/>
      <c r="H23" s="300"/>
      <c r="I23" s="300"/>
      <c r="J23" s="300"/>
      <c r="K23" s="300"/>
      <c r="L23" s="300"/>
      <c r="M23" s="300"/>
      <c r="N23" s="300"/>
      <c r="O23" s="300"/>
      <c r="P23" s="300"/>
      <c r="Q23" s="300"/>
      <c r="R23" s="300"/>
      <c r="S23" s="300"/>
      <c r="T23" s="300"/>
      <c r="U23" s="300"/>
      <c r="V23" s="300"/>
      <c r="W23" s="300"/>
      <c r="X23" s="300"/>
      <c r="Y23" s="300"/>
      <c r="Z23" s="300"/>
      <c r="AA23" s="300"/>
      <c r="AB23" s="300"/>
      <c r="AC23" s="300"/>
      <c r="AD23" s="300"/>
      <c r="AE23" s="300"/>
      <c r="AF23" s="300"/>
      <c r="AG23" s="300"/>
      <c r="AH23" s="300"/>
      <c r="AI23" s="300"/>
      <c r="AJ23" s="300"/>
      <c r="AK23" s="300"/>
      <c r="AL23" s="300"/>
      <c r="AM23" s="300"/>
      <c r="AN23" s="300"/>
      <c r="AR23" s="21"/>
      <c r="BE23" s="293"/>
    </row>
    <row r="24" spans="2:57" ht="6.95" customHeight="1">
      <c r="B24" s="21"/>
      <c r="AR24" s="21"/>
      <c r="BE24" s="293"/>
    </row>
    <row r="25" spans="2:57" ht="6.95" customHeight="1">
      <c r="B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1"/>
      <c r="BE25" s="293"/>
    </row>
    <row r="26" spans="2:57" s="1" customFormat="1" ht="25.9" customHeight="1">
      <c r="B26" s="33"/>
      <c r="D26" s="34" t="s">
        <v>38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01">
        <f>ROUND(AG54,2)</f>
        <v>0</v>
      </c>
      <c r="AL26" s="302"/>
      <c r="AM26" s="302"/>
      <c r="AN26" s="302"/>
      <c r="AO26" s="302"/>
      <c r="AR26" s="33"/>
      <c r="BE26" s="293"/>
    </row>
    <row r="27" spans="2:57" s="1" customFormat="1" ht="6.95" customHeight="1">
      <c r="B27" s="33"/>
      <c r="AR27" s="33"/>
      <c r="BE27" s="293"/>
    </row>
    <row r="28" spans="2:57" s="1" customFormat="1" ht="12.75">
      <c r="B28" s="33"/>
      <c r="L28" s="303" t="s">
        <v>39</v>
      </c>
      <c r="M28" s="303"/>
      <c r="N28" s="303"/>
      <c r="O28" s="303"/>
      <c r="P28" s="303"/>
      <c r="W28" s="303" t="s">
        <v>40</v>
      </c>
      <c r="X28" s="303"/>
      <c r="Y28" s="303"/>
      <c r="Z28" s="303"/>
      <c r="AA28" s="303"/>
      <c r="AB28" s="303"/>
      <c r="AC28" s="303"/>
      <c r="AD28" s="303"/>
      <c r="AE28" s="303"/>
      <c r="AK28" s="303" t="s">
        <v>41</v>
      </c>
      <c r="AL28" s="303"/>
      <c r="AM28" s="303"/>
      <c r="AN28" s="303"/>
      <c r="AO28" s="303"/>
      <c r="AR28" s="33"/>
      <c r="BE28" s="293"/>
    </row>
    <row r="29" spans="2:57" s="2" customFormat="1" ht="14.45" customHeight="1">
      <c r="B29" s="37"/>
      <c r="D29" s="28" t="s">
        <v>42</v>
      </c>
      <c r="F29" s="28" t="s">
        <v>43</v>
      </c>
      <c r="L29" s="306">
        <v>0.21</v>
      </c>
      <c r="M29" s="305"/>
      <c r="N29" s="305"/>
      <c r="O29" s="305"/>
      <c r="P29" s="305"/>
      <c r="W29" s="304">
        <f>ROUND(AZ54,2)</f>
        <v>0</v>
      </c>
      <c r="X29" s="305"/>
      <c r="Y29" s="305"/>
      <c r="Z29" s="305"/>
      <c r="AA29" s="305"/>
      <c r="AB29" s="305"/>
      <c r="AC29" s="305"/>
      <c r="AD29" s="305"/>
      <c r="AE29" s="305"/>
      <c r="AK29" s="304">
        <f>ROUND(AV54,2)</f>
        <v>0</v>
      </c>
      <c r="AL29" s="305"/>
      <c r="AM29" s="305"/>
      <c r="AN29" s="305"/>
      <c r="AO29" s="305"/>
      <c r="AR29" s="37"/>
      <c r="BE29" s="294"/>
    </row>
    <row r="30" spans="2:57" s="2" customFormat="1" ht="14.45" customHeight="1">
      <c r="B30" s="37"/>
      <c r="F30" s="28" t="s">
        <v>44</v>
      </c>
      <c r="L30" s="306">
        <v>0.15</v>
      </c>
      <c r="M30" s="305"/>
      <c r="N30" s="305"/>
      <c r="O30" s="305"/>
      <c r="P30" s="305"/>
      <c r="W30" s="304">
        <f>ROUND(BA54,2)</f>
        <v>0</v>
      </c>
      <c r="X30" s="305"/>
      <c r="Y30" s="305"/>
      <c r="Z30" s="305"/>
      <c r="AA30" s="305"/>
      <c r="AB30" s="305"/>
      <c r="AC30" s="305"/>
      <c r="AD30" s="305"/>
      <c r="AE30" s="305"/>
      <c r="AK30" s="304">
        <f>ROUND(AW54,2)</f>
        <v>0</v>
      </c>
      <c r="AL30" s="305"/>
      <c r="AM30" s="305"/>
      <c r="AN30" s="305"/>
      <c r="AO30" s="305"/>
      <c r="AR30" s="37"/>
      <c r="BE30" s="294"/>
    </row>
    <row r="31" spans="2:57" s="2" customFormat="1" ht="14.45" customHeight="1" hidden="1">
      <c r="B31" s="37"/>
      <c r="F31" s="28" t="s">
        <v>45</v>
      </c>
      <c r="L31" s="306">
        <v>0.21</v>
      </c>
      <c r="M31" s="305"/>
      <c r="N31" s="305"/>
      <c r="O31" s="305"/>
      <c r="P31" s="305"/>
      <c r="W31" s="304">
        <f>ROUND(BB54,2)</f>
        <v>0</v>
      </c>
      <c r="X31" s="305"/>
      <c r="Y31" s="305"/>
      <c r="Z31" s="305"/>
      <c r="AA31" s="305"/>
      <c r="AB31" s="305"/>
      <c r="AC31" s="305"/>
      <c r="AD31" s="305"/>
      <c r="AE31" s="305"/>
      <c r="AK31" s="304">
        <v>0</v>
      </c>
      <c r="AL31" s="305"/>
      <c r="AM31" s="305"/>
      <c r="AN31" s="305"/>
      <c r="AO31" s="305"/>
      <c r="AR31" s="37"/>
      <c r="BE31" s="294"/>
    </row>
    <row r="32" spans="2:57" s="2" customFormat="1" ht="14.45" customHeight="1" hidden="1">
      <c r="B32" s="37"/>
      <c r="F32" s="28" t="s">
        <v>46</v>
      </c>
      <c r="L32" s="306">
        <v>0.15</v>
      </c>
      <c r="M32" s="305"/>
      <c r="N32" s="305"/>
      <c r="O32" s="305"/>
      <c r="P32" s="305"/>
      <c r="W32" s="304">
        <f>ROUND(BC54,2)</f>
        <v>0</v>
      </c>
      <c r="X32" s="305"/>
      <c r="Y32" s="305"/>
      <c r="Z32" s="305"/>
      <c r="AA32" s="305"/>
      <c r="AB32" s="305"/>
      <c r="AC32" s="305"/>
      <c r="AD32" s="305"/>
      <c r="AE32" s="305"/>
      <c r="AK32" s="304">
        <v>0</v>
      </c>
      <c r="AL32" s="305"/>
      <c r="AM32" s="305"/>
      <c r="AN32" s="305"/>
      <c r="AO32" s="305"/>
      <c r="AR32" s="37"/>
      <c r="BE32" s="294"/>
    </row>
    <row r="33" spans="2:44" s="2" customFormat="1" ht="14.45" customHeight="1" hidden="1">
      <c r="B33" s="37"/>
      <c r="F33" s="28" t="s">
        <v>47</v>
      </c>
      <c r="L33" s="306">
        <v>0</v>
      </c>
      <c r="M33" s="305"/>
      <c r="N33" s="305"/>
      <c r="O33" s="305"/>
      <c r="P33" s="305"/>
      <c r="W33" s="304">
        <f>ROUND(BD54,2)</f>
        <v>0</v>
      </c>
      <c r="X33" s="305"/>
      <c r="Y33" s="305"/>
      <c r="Z33" s="305"/>
      <c r="AA33" s="305"/>
      <c r="AB33" s="305"/>
      <c r="AC33" s="305"/>
      <c r="AD33" s="305"/>
      <c r="AE33" s="305"/>
      <c r="AK33" s="304">
        <v>0</v>
      </c>
      <c r="AL33" s="305"/>
      <c r="AM33" s="305"/>
      <c r="AN33" s="305"/>
      <c r="AO33" s="305"/>
      <c r="AR33" s="37"/>
    </row>
    <row r="34" spans="2:44" s="1" customFormat="1" ht="6.95" customHeight="1">
      <c r="B34" s="33"/>
      <c r="AR34" s="33"/>
    </row>
    <row r="35" spans="2:44" s="1" customFormat="1" ht="25.9" customHeight="1">
      <c r="B35" s="33"/>
      <c r="C35" s="38"/>
      <c r="D35" s="39" t="s">
        <v>48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49</v>
      </c>
      <c r="U35" s="40"/>
      <c r="V35" s="40"/>
      <c r="W35" s="40"/>
      <c r="X35" s="310" t="s">
        <v>50</v>
      </c>
      <c r="Y35" s="308"/>
      <c r="Z35" s="308"/>
      <c r="AA35" s="308"/>
      <c r="AB35" s="308"/>
      <c r="AC35" s="40"/>
      <c r="AD35" s="40"/>
      <c r="AE35" s="40"/>
      <c r="AF35" s="40"/>
      <c r="AG35" s="40"/>
      <c r="AH35" s="40"/>
      <c r="AI35" s="40"/>
      <c r="AJ35" s="40"/>
      <c r="AK35" s="307">
        <f>SUM(AK26:AK33)</f>
        <v>0</v>
      </c>
      <c r="AL35" s="308"/>
      <c r="AM35" s="308"/>
      <c r="AN35" s="308"/>
      <c r="AO35" s="309"/>
      <c r="AP35" s="38"/>
      <c r="AQ35" s="38"/>
      <c r="AR35" s="33"/>
    </row>
    <row r="36" spans="2:44" s="1" customFormat="1" ht="6.95" customHeight="1">
      <c r="B36" s="33"/>
      <c r="AR36" s="33"/>
    </row>
    <row r="37" spans="2:44" s="1" customFormat="1" ht="6.95" customHeight="1"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33"/>
    </row>
    <row r="41" spans="2:44" s="1" customFormat="1" ht="6.95" customHeight="1">
      <c r="B41" s="44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33"/>
    </row>
    <row r="42" spans="2:44" s="1" customFormat="1" ht="24.95" customHeight="1">
      <c r="B42" s="33"/>
      <c r="C42" s="22" t="s">
        <v>51</v>
      </c>
      <c r="AR42" s="33"/>
    </row>
    <row r="43" spans="2:44" s="1" customFormat="1" ht="6.95" customHeight="1">
      <c r="B43" s="33"/>
      <c r="AR43" s="33"/>
    </row>
    <row r="44" spans="2:44" s="3" customFormat="1" ht="12" customHeight="1">
      <c r="B44" s="46"/>
      <c r="C44" s="28" t="s">
        <v>13</v>
      </c>
      <c r="L44" s="3" t="str">
        <f>K5</f>
        <v>2022_09_18</v>
      </c>
      <c r="AR44" s="46"/>
    </row>
    <row r="45" spans="2:44" s="4" customFormat="1" ht="36.95" customHeight="1">
      <c r="B45" s="47"/>
      <c r="C45" s="48" t="s">
        <v>16</v>
      </c>
      <c r="L45" s="274" t="str">
        <f>K6</f>
        <v>Oprava střechy administrativní budovy vodojemu Jesenice I, Vestecká 151</v>
      </c>
      <c r="M45" s="275"/>
      <c r="N45" s="275"/>
      <c r="O45" s="275"/>
      <c r="P45" s="275"/>
      <c r="Q45" s="275"/>
      <c r="R45" s="275"/>
      <c r="S45" s="275"/>
      <c r="T45" s="275"/>
      <c r="U45" s="275"/>
      <c r="V45" s="275"/>
      <c r="W45" s="275"/>
      <c r="X45" s="275"/>
      <c r="Y45" s="275"/>
      <c r="Z45" s="275"/>
      <c r="AA45" s="275"/>
      <c r="AB45" s="275"/>
      <c r="AC45" s="275"/>
      <c r="AD45" s="275"/>
      <c r="AE45" s="275"/>
      <c r="AF45" s="275"/>
      <c r="AG45" s="275"/>
      <c r="AH45" s="275"/>
      <c r="AI45" s="275"/>
      <c r="AJ45" s="275"/>
      <c r="AK45" s="275"/>
      <c r="AL45" s="275"/>
      <c r="AM45" s="275"/>
      <c r="AN45" s="275"/>
      <c r="AO45" s="275"/>
      <c r="AR45" s="47"/>
    </row>
    <row r="46" spans="2:44" s="1" customFormat="1" ht="6.95" customHeight="1">
      <c r="B46" s="33"/>
      <c r="AR46" s="33"/>
    </row>
    <row r="47" spans="2:44" s="1" customFormat="1" ht="12" customHeight="1">
      <c r="B47" s="33"/>
      <c r="C47" s="28" t="s">
        <v>21</v>
      </c>
      <c r="L47" s="49" t="str">
        <f>IF(K8="","",K8)</f>
        <v>Jesenice</v>
      </c>
      <c r="AI47" s="28" t="s">
        <v>23</v>
      </c>
      <c r="AM47" s="276" t="str">
        <f>IF(AN8="","",AN8)</f>
        <v>18. 9. 2022</v>
      </c>
      <c r="AN47" s="276"/>
      <c r="AR47" s="33"/>
    </row>
    <row r="48" spans="2:44" s="1" customFormat="1" ht="6.95" customHeight="1">
      <c r="B48" s="33"/>
      <c r="AR48" s="33"/>
    </row>
    <row r="49" spans="2:56" s="1" customFormat="1" ht="15.2" customHeight="1">
      <c r="B49" s="33"/>
      <c r="C49" s="28" t="s">
        <v>25</v>
      </c>
      <c r="L49" s="3" t="str">
        <f>IF(E11="","",E11)</f>
        <v>Energy Benefit Centre a.s.</v>
      </c>
      <c r="AI49" s="28" t="s">
        <v>31</v>
      </c>
      <c r="AM49" s="277" t="str">
        <f>IF(E17="","",E17)</f>
        <v>Ing. Petr Skala</v>
      </c>
      <c r="AN49" s="278"/>
      <c r="AO49" s="278"/>
      <c r="AP49" s="278"/>
      <c r="AR49" s="33"/>
      <c r="AS49" s="279" t="s">
        <v>52</v>
      </c>
      <c r="AT49" s="280"/>
      <c r="AU49" s="51"/>
      <c r="AV49" s="51"/>
      <c r="AW49" s="51"/>
      <c r="AX49" s="51"/>
      <c r="AY49" s="51"/>
      <c r="AZ49" s="51"/>
      <c r="BA49" s="51"/>
      <c r="BB49" s="51"/>
      <c r="BC49" s="51"/>
      <c r="BD49" s="52"/>
    </row>
    <row r="50" spans="2:56" s="1" customFormat="1" ht="15.2" customHeight="1">
      <c r="B50" s="33"/>
      <c r="C50" s="28" t="s">
        <v>29</v>
      </c>
      <c r="L50" s="3" t="str">
        <f>IF(E14="Vyplň údaj","",E14)</f>
        <v/>
      </c>
      <c r="AI50" s="28" t="s">
        <v>34</v>
      </c>
      <c r="AM50" s="277" t="str">
        <f>IF(E20="","",E20)</f>
        <v xml:space="preserve"> </v>
      </c>
      <c r="AN50" s="278"/>
      <c r="AO50" s="278"/>
      <c r="AP50" s="278"/>
      <c r="AR50" s="33"/>
      <c r="AS50" s="281"/>
      <c r="AT50" s="282"/>
      <c r="BD50" s="54"/>
    </row>
    <row r="51" spans="2:56" s="1" customFormat="1" ht="10.9" customHeight="1">
      <c r="B51" s="33"/>
      <c r="AR51" s="33"/>
      <c r="AS51" s="281"/>
      <c r="AT51" s="282"/>
      <c r="BD51" s="54"/>
    </row>
    <row r="52" spans="2:56" s="1" customFormat="1" ht="29.25" customHeight="1">
      <c r="B52" s="33"/>
      <c r="C52" s="283" t="s">
        <v>53</v>
      </c>
      <c r="D52" s="284"/>
      <c r="E52" s="284"/>
      <c r="F52" s="284"/>
      <c r="G52" s="284"/>
      <c r="H52" s="55"/>
      <c r="I52" s="286" t="s">
        <v>54</v>
      </c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5" t="s">
        <v>55</v>
      </c>
      <c r="AH52" s="284"/>
      <c r="AI52" s="284"/>
      <c r="AJ52" s="284"/>
      <c r="AK52" s="284"/>
      <c r="AL52" s="284"/>
      <c r="AM52" s="284"/>
      <c r="AN52" s="286" t="s">
        <v>56</v>
      </c>
      <c r="AO52" s="284"/>
      <c r="AP52" s="284"/>
      <c r="AQ52" s="56" t="s">
        <v>57</v>
      </c>
      <c r="AR52" s="33"/>
      <c r="AS52" s="57" t="s">
        <v>58</v>
      </c>
      <c r="AT52" s="58" t="s">
        <v>59</v>
      </c>
      <c r="AU52" s="58" t="s">
        <v>60</v>
      </c>
      <c r="AV52" s="58" t="s">
        <v>61</v>
      </c>
      <c r="AW52" s="58" t="s">
        <v>62</v>
      </c>
      <c r="AX52" s="58" t="s">
        <v>63</v>
      </c>
      <c r="AY52" s="58" t="s">
        <v>64</v>
      </c>
      <c r="AZ52" s="58" t="s">
        <v>65</v>
      </c>
      <c r="BA52" s="58" t="s">
        <v>66</v>
      </c>
      <c r="BB52" s="58" t="s">
        <v>67</v>
      </c>
      <c r="BC52" s="58" t="s">
        <v>68</v>
      </c>
      <c r="BD52" s="59" t="s">
        <v>69</v>
      </c>
    </row>
    <row r="53" spans="2:56" s="1" customFormat="1" ht="10.9" customHeight="1">
      <c r="B53" s="33"/>
      <c r="AR53" s="33"/>
      <c r="AS53" s="60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2"/>
    </row>
    <row r="54" spans="2:90" s="5" customFormat="1" ht="32.45" customHeight="1">
      <c r="B54" s="61"/>
      <c r="C54" s="62" t="s">
        <v>70</v>
      </c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290">
        <f>ROUND(SUM(AG55:AG59),2)</f>
        <v>0</v>
      </c>
      <c r="AH54" s="290"/>
      <c r="AI54" s="290"/>
      <c r="AJ54" s="290"/>
      <c r="AK54" s="290"/>
      <c r="AL54" s="290"/>
      <c r="AM54" s="290"/>
      <c r="AN54" s="291">
        <f aca="true" t="shared" si="0" ref="AN54:AN59">SUM(AG54,AT54)</f>
        <v>0</v>
      </c>
      <c r="AO54" s="291"/>
      <c r="AP54" s="291"/>
      <c r="AQ54" s="65" t="s">
        <v>19</v>
      </c>
      <c r="AR54" s="61"/>
      <c r="AS54" s="66">
        <f>ROUND(SUM(AS55:AS59),2)</f>
        <v>0</v>
      </c>
      <c r="AT54" s="67">
        <f aca="true" t="shared" si="1" ref="AT54:AT59">ROUND(SUM(AV54:AW54),2)</f>
        <v>0</v>
      </c>
      <c r="AU54" s="68">
        <f>ROUND(SUM(AU55:AU59),5)</f>
        <v>0</v>
      </c>
      <c r="AV54" s="67">
        <f>ROUND(AZ54*L29,2)</f>
        <v>0</v>
      </c>
      <c r="AW54" s="67">
        <f>ROUND(BA54*L30,2)</f>
        <v>0</v>
      </c>
      <c r="AX54" s="67">
        <f>ROUND(BB54*L29,2)</f>
        <v>0</v>
      </c>
      <c r="AY54" s="67">
        <f>ROUND(BC54*L30,2)</f>
        <v>0</v>
      </c>
      <c r="AZ54" s="67">
        <f>ROUND(SUM(AZ55:AZ59),2)</f>
        <v>0</v>
      </c>
      <c r="BA54" s="67">
        <f>ROUND(SUM(BA55:BA59),2)</f>
        <v>0</v>
      </c>
      <c r="BB54" s="67">
        <f>ROUND(SUM(BB55:BB59),2)</f>
        <v>0</v>
      </c>
      <c r="BC54" s="67">
        <f>ROUND(SUM(BC55:BC59),2)</f>
        <v>0</v>
      </c>
      <c r="BD54" s="69">
        <f>ROUND(SUM(BD55:BD59),2)</f>
        <v>0</v>
      </c>
      <c r="BS54" s="70" t="s">
        <v>71</v>
      </c>
      <c r="BT54" s="70" t="s">
        <v>72</v>
      </c>
      <c r="BU54" s="71" t="s">
        <v>73</v>
      </c>
      <c r="BV54" s="70" t="s">
        <v>74</v>
      </c>
      <c r="BW54" s="70" t="s">
        <v>5</v>
      </c>
      <c r="BX54" s="70" t="s">
        <v>75</v>
      </c>
      <c r="CL54" s="70" t="s">
        <v>19</v>
      </c>
    </row>
    <row r="55" spans="1:91" s="6" customFormat="1" ht="16.5" customHeight="1">
      <c r="A55" s="72" t="s">
        <v>76</v>
      </c>
      <c r="B55" s="73"/>
      <c r="C55" s="74"/>
      <c r="D55" s="287" t="s">
        <v>77</v>
      </c>
      <c r="E55" s="287"/>
      <c r="F55" s="287"/>
      <c r="G55" s="287"/>
      <c r="H55" s="287"/>
      <c r="I55" s="75"/>
      <c r="J55" s="287" t="s">
        <v>78</v>
      </c>
      <c r="K55" s="287"/>
      <c r="L55" s="287"/>
      <c r="M55" s="287"/>
      <c r="N55" s="287"/>
      <c r="O55" s="287"/>
      <c r="P55" s="287"/>
      <c r="Q55" s="287"/>
      <c r="R55" s="287"/>
      <c r="S55" s="287"/>
      <c r="T55" s="287"/>
      <c r="U55" s="287"/>
      <c r="V55" s="287"/>
      <c r="W55" s="287"/>
      <c r="X55" s="287"/>
      <c r="Y55" s="287"/>
      <c r="Z55" s="287"/>
      <c r="AA55" s="287"/>
      <c r="AB55" s="287"/>
      <c r="AC55" s="287"/>
      <c r="AD55" s="287"/>
      <c r="AE55" s="287"/>
      <c r="AF55" s="287"/>
      <c r="AG55" s="288">
        <f>'SO-01 - Bourací práce'!J30</f>
        <v>0</v>
      </c>
      <c r="AH55" s="289"/>
      <c r="AI55" s="289"/>
      <c r="AJ55" s="289"/>
      <c r="AK55" s="289"/>
      <c r="AL55" s="289"/>
      <c r="AM55" s="289"/>
      <c r="AN55" s="288">
        <f t="shared" si="0"/>
        <v>0</v>
      </c>
      <c r="AO55" s="289"/>
      <c r="AP55" s="289"/>
      <c r="AQ55" s="76" t="s">
        <v>79</v>
      </c>
      <c r="AR55" s="73"/>
      <c r="AS55" s="77">
        <v>0</v>
      </c>
      <c r="AT55" s="78">
        <f t="shared" si="1"/>
        <v>0</v>
      </c>
      <c r="AU55" s="79">
        <f>'SO-01 - Bourací práce'!P91</f>
        <v>0</v>
      </c>
      <c r="AV55" s="78">
        <f>'SO-01 - Bourací práce'!J33</f>
        <v>0</v>
      </c>
      <c r="AW55" s="78">
        <f>'SO-01 - Bourací práce'!J34</f>
        <v>0</v>
      </c>
      <c r="AX55" s="78">
        <f>'SO-01 - Bourací práce'!J35</f>
        <v>0</v>
      </c>
      <c r="AY55" s="78">
        <f>'SO-01 - Bourací práce'!J36</f>
        <v>0</v>
      </c>
      <c r="AZ55" s="78">
        <f>'SO-01 - Bourací práce'!F33</f>
        <v>0</v>
      </c>
      <c r="BA55" s="78">
        <f>'SO-01 - Bourací práce'!F34</f>
        <v>0</v>
      </c>
      <c r="BB55" s="78">
        <f>'SO-01 - Bourací práce'!F35</f>
        <v>0</v>
      </c>
      <c r="BC55" s="78">
        <f>'SO-01 - Bourací práce'!F36</f>
        <v>0</v>
      </c>
      <c r="BD55" s="80">
        <f>'SO-01 - Bourací práce'!F37</f>
        <v>0</v>
      </c>
      <c r="BT55" s="81" t="s">
        <v>80</v>
      </c>
      <c r="BV55" s="81" t="s">
        <v>74</v>
      </c>
      <c r="BW55" s="81" t="s">
        <v>81</v>
      </c>
      <c r="BX55" s="81" t="s">
        <v>5</v>
      </c>
      <c r="CL55" s="81" t="s">
        <v>19</v>
      </c>
      <c r="CM55" s="81" t="s">
        <v>82</v>
      </c>
    </row>
    <row r="56" spans="1:91" s="6" customFormat="1" ht="16.5" customHeight="1">
      <c r="A56" s="72" t="s">
        <v>76</v>
      </c>
      <c r="B56" s="73"/>
      <c r="C56" s="74"/>
      <c r="D56" s="287" t="s">
        <v>83</v>
      </c>
      <c r="E56" s="287"/>
      <c r="F56" s="287"/>
      <c r="G56" s="287"/>
      <c r="H56" s="287"/>
      <c r="I56" s="75"/>
      <c r="J56" s="287" t="s">
        <v>84</v>
      </c>
      <c r="K56" s="287"/>
      <c r="L56" s="287"/>
      <c r="M56" s="287"/>
      <c r="N56" s="287"/>
      <c r="O56" s="287"/>
      <c r="P56" s="287"/>
      <c r="Q56" s="287"/>
      <c r="R56" s="287"/>
      <c r="S56" s="287"/>
      <c r="T56" s="287"/>
      <c r="U56" s="287"/>
      <c r="V56" s="287"/>
      <c r="W56" s="287"/>
      <c r="X56" s="287"/>
      <c r="Y56" s="287"/>
      <c r="Z56" s="287"/>
      <c r="AA56" s="287"/>
      <c r="AB56" s="287"/>
      <c r="AC56" s="287"/>
      <c r="AD56" s="287"/>
      <c r="AE56" s="287"/>
      <c r="AF56" s="287"/>
      <c r="AG56" s="288">
        <f>'SO-02 - Nové konstrukce -...'!J30</f>
        <v>0</v>
      </c>
      <c r="AH56" s="289"/>
      <c r="AI56" s="289"/>
      <c r="AJ56" s="289"/>
      <c r="AK56" s="289"/>
      <c r="AL56" s="289"/>
      <c r="AM56" s="289"/>
      <c r="AN56" s="288">
        <f t="shared" si="0"/>
        <v>0</v>
      </c>
      <c r="AO56" s="289"/>
      <c r="AP56" s="289"/>
      <c r="AQ56" s="76" t="s">
        <v>79</v>
      </c>
      <c r="AR56" s="73"/>
      <c r="AS56" s="77">
        <v>0</v>
      </c>
      <c r="AT56" s="78">
        <f t="shared" si="1"/>
        <v>0</v>
      </c>
      <c r="AU56" s="79">
        <f>'SO-02 - Nové konstrukce -...'!P98</f>
        <v>0</v>
      </c>
      <c r="AV56" s="78">
        <f>'SO-02 - Nové konstrukce -...'!J33</f>
        <v>0</v>
      </c>
      <c r="AW56" s="78">
        <f>'SO-02 - Nové konstrukce -...'!J34</f>
        <v>0</v>
      </c>
      <c r="AX56" s="78">
        <f>'SO-02 - Nové konstrukce -...'!J35</f>
        <v>0</v>
      </c>
      <c r="AY56" s="78">
        <f>'SO-02 - Nové konstrukce -...'!J36</f>
        <v>0</v>
      </c>
      <c r="AZ56" s="78">
        <f>'SO-02 - Nové konstrukce -...'!F33</f>
        <v>0</v>
      </c>
      <c r="BA56" s="78">
        <f>'SO-02 - Nové konstrukce -...'!F34</f>
        <v>0</v>
      </c>
      <c r="BB56" s="78">
        <f>'SO-02 - Nové konstrukce -...'!F35</f>
        <v>0</v>
      </c>
      <c r="BC56" s="78">
        <f>'SO-02 - Nové konstrukce -...'!F36</f>
        <v>0</v>
      </c>
      <c r="BD56" s="80">
        <f>'SO-02 - Nové konstrukce -...'!F37</f>
        <v>0</v>
      </c>
      <c r="BT56" s="81" t="s">
        <v>80</v>
      </c>
      <c r="BV56" s="81" t="s">
        <v>74</v>
      </c>
      <c r="BW56" s="81" t="s">
        <v>85</v>
      </c>
      <c r="BX56" s="81" t="s">
        <v>5</v>
      </c>
      <c r="CL56" s="81" t="s">
        <v>19</v>
      </c>
      <c r="CM56" s="81" t="s">
        <v>82</v>
      </c>
    </row>
    <row r="57" spans="1:91" s="6" customFormat="1" ht="16.5" customHeight="1">
      <c r="A57" s="72" t="s">
        <v>76</v>
      </c>
      <c r="B57" s="73"/>
      <c r="C57" s="74"/>
      <c r="D57" s="287" t="s">
        <v>86</v>
      </c>
      <c r="E57" s="287"/>
      <c r="F57" s="287"/>
      <c r="G57" s="287"/>
      <c r="H57" s="287"/>
      <c r="I57" s="75"/>
      <c r="J57" s="287" t="s">
        <v>87</v>
      </c>
      <c r="K57" s="287"/>
      <c r="L57" s="287"/>
      <c r="M57" s="287"/>
      <c r="N57" s="287"/>
      <c r="O57" s="287"/>
      <c r="P57" s="287"/>
      <c r="Q57" s="287"/>
      <c r="R57" s="287"/>
      <c r="S57" s="287"/>
      <c r="T57" s="287"/>
      <c r="U57" s="287"/>
      <c r="V57" s="287"/>
      <c r="W57" s="287"/>
      <c r="X57" s="287"/>
      <c r="Y57" s="287"/>
      <c r="Z57" s="287"/>
      <c r="AA57" s="287"/>
      <c r="AB57" s="287"/>
      <c r="AC57" s="287"/>
      <c r="AD57" s="287"/>
      <c r="AE57" s="287"/>
      <c r="AF57" s="287"/>
      <c r="AG57" s="288">
        <f>'SO-03 - Elektroinstalace ...'!J30</f>
        <v>0</v>
      </c>
      <c r="AH57" s="289"/>
      <c r="AI57" s="289"/>
      <c r="AJ57" s="289"/>
      <c r="AK57" s="289"/>
      <c r="AL57" s="289"/>
      <c r="AM57" s="289"/>
      <c r="AN57" s="288">
        <f t="shared" si="0"/>
        <v>0</v>
      </c>
      <c r="AO57" s="289"/>
      <c r="AP57" s="289"/>
      <c r="AQ57" s="76" t="s">
        <v>79</v>
      </c>
      <c r="AR57" s="73"/>
      <c r="AS57" s="77">
        <v>0</v>
      </c>
      <c r="AT57" s="78">
        <f t="shared" si="1"/>
        <v>0</v>
      </c>
      <c r="AU57" s="79">
        <f>'SO-03 - Elektroinstalace ...'!P82</f>
        <v>0</v>
      </c>
      <c r="AV57" s="78">
        <f>'SO-03 - Elektroinstalace ...'!J33</f>
        <v>0</v>
      </c>
      <c r="AW57" s="78">
        <f>'SO-03 - Elektroinstalace ...'!J34</f>
        <v>0</v>
      </c>
      <c r="AX57" s="78">
        <f>'SO-03 - Elektroinstalace ...'!J35</f>
        <v>0</v>
      </c>
      <c r="AY57" s="78">
        <f>'SO-03 - Elektroinstalace ...'!J36</f>
        <v>0</v>
      </c>
      <c r="AZ57" s="78">
        <f>'SO-03 - Elektroinstalace ...'!F33</f>
        <v>0</v>
      </c>
      <c r="BA57" s="78">
        <f>'SO-03 - Elektroinstalace ...'!F34</f>
        <v>0</v>
      </c>
      <c r="BB57" s="78">
        <f>'SO-03 - Elektroinstalace ...'!F35</f>
        <v>0</v>
      </c>
      <c r="BC57" s="78">
        <f>'SO-03 - Elektroinstalace ...'!F36</f>
        <v>0</v>
      </c>
      <c r="BD57" s="80">
        <f>'SO-03 - Elektroinstalace ...'!F37</f>
        <v>0</v>
      </c>
      <c r="BT57" s="81" t="s">
        <v>80</v>
      </c>
      <c r="BV57" s="81" t="s">
        <v>74</v>
      </c>
      <c r="BW57" s="81" t="s">
        <v>88</v>
      </c>
      <c r="BX57" s="81" t="s">
        <v>5</v>
      </c>
      <c r="CL57" s="81" t="s">
        <v>19</v>
      </c>
      <c r="CM57" s="81" t="s">
        <v>82</v>
      </c>
    </row>
    <row r="58" spans="1:91" s="6" customFormat="1" ht="16.5" customHeight="1">
      <c r="A58" s="72" t="s">
        <v>76</v>
      </c>
      <c r="B58" s="73"/>
      <c r="C58" s="74"/>
      <c r="D58" s="287" t="s">
        <v>89</v>
      </c>
      <c r="E58" s="287"/>
      <c r="F58" s="287"/>
      <c r="G58" s="287"/>
      <c r="H58" s="287"/>
      <c r="I58" s="75"/>
      <c r="J58" s="287" t="s">
        <v>90</v>
      </c>
      <c r="K58" s="287"/>
      <c r="L58" s="287"/>
      <c r="M58" s="287"/>
      <c r="N58" s="287"/>
      <c r="O58" s="287"/>
      <c r="P58" s="287"/>
      <c r="Q58" s="287"/>
      <c r="R58" s="287"/>
      <c r="S58" s="287"/>
      <c r="T58" s="287"/>
      <c r="U58" s="287"/>
      <c r="V58" s="287"/>
      <c r="W58" s="287"/>
      <c r="X58" s="287"/>
      <c r="Y58" s="287"/>
      <c r="Z58" s="287"/>
      <c r="AA58" s="287"/>
      <c r="AB58" s="287"/>
      <c r="AC58" s="287"/>
      <c r="AD58" s="287"/>
      <c r="AE58" s="287"/>
      <c r="AF58" s="287"/>
      <c r="AG58" s="288">
        <f>'SO-04 - Záchytný systém'!J30</f>
        <v>0</v>
      </c>
      <c r="AH58" s="289"/>
      <c r="AI58" s="289"/>
      <c r="AJ58" s="289"/>
      <c r="AK58" s="289"/>
      <c r="AL58" s="289"/>
      <c r="AM58" s="289"/>
      <c r="AN58" s="288">
        <f t="shared" si="0"/>
        <v>0</v>
      </c>
      <c r="AO58" s="289"/>
      <c r="AP58" s="289"/>
      <c r="AQ58" s="76" t="s">
        <v>79</v>
      </c>
      <c r="AR58" s="73"/>
      <c r="AS58" s="77">
        <v>0</v>
      </c>
      <c r="AT58" s="78">
        <f t="shared" si="1"/>
        <v>0</v>
      </c>
      <c r="AU58" s="79">
        <f>'SO-04 - Záchytný systém'!P80</f>
        <v>0</v>
      </c>
      <c r="AV58" s="78">
        <f>'SO-04 - Záchytný systém'!J33</f>
        <v>0</v>
      </c>
      <c r="AW58" s="78">
        <f>'SO-04 - Záchytný systém'!J34</f>
        <v>0</v>
      </c>
      <c r="AX58" s="78">
        <f>'SO-04 - Záchytný systém'!J35</f>
        <v>0</v>
      </c>
      <c r="AY58" s="78">
        <f>'SO-04 - Záchytný systém'!J36</f>
        <v>0</v>
      </c>
      <c r="AZ58" s="78">
        <f>'SO-04 - Záchytný systém'!F33</f>
        <v>0</v>
      </c>
      <c r="BA58" s="78">
        <f>'SO-04 - Záchytný systém'!F34</f>
        <v>0</v>
      </c>
      <c r="BB58" s="78">
        <f>'SO-04 - Záchytný systém'!F35</f>
        <v>0</v>
      </c>
      <c r="BC58" s="78">
        <f>'SO-04 - Záchytný systém'!F36</f>
        <v>0</v>
      </c>
      <c r="BD58" s="80">
        <f>'SO-04 - Záchytný systém'!F37</f>
        <v>0</v>
      </c>
      <c r="BT58" s="81" t="s">
        <v>80</v>
      </c>
      <c r="BV58" s="81" t="s">
        <v>74</v>
      </c>
      <c r="BW58" s="81" t="s">
        <v>91</v>
      </c>
      <c r="BX58" s="81" t="s">
        <v>5</v>
      </c>
      <c r="CL58" s="81" t="s">
        <v>19</v>
      </c>
      <c r="CM58" s="81" t="s">
        <v>82</v>
      </c>
    </row>
    <row r="59" spans="1:91" s="6" customFormat="1" ht="16.5" customHeight="1">
      <c r="A59" s="72" t="s">
        <v>76</v>
      </c>
      <c r="B59" s="73"/>
      <c r="C59" s="74"/>
      <c r="D59" s="287" t="s">
        <v>92</v>
      </c>
      <c r="E59" s="287"/>
      <c r="F59" s="287"/>
      <c r="G59" s="287"/>
      <c r="H59" s="287"/>
      <c r="I59" s="75"/>
      <c r="J59" s="287" t="s">
        <v>93</v>
      </c>
      <c r="K59" s="287"/>
      <c r="L59" s="287"/>
      <c r="M59" s="287"/>
      <c r="N59" s="287"/>
      <c r="O59" s="287"/>
      <c r="P59" s="287"/>
      <c r="Q59" s="287"/>
      <c r="R59" s="287"/>
      <c r="S59" s="287"/>
      <c r="T59" s="287"/>
      <c r="U59" s="287"/>
      <c r="V59" s="287"/>
      <c r="W59" s="287"/>
      <c r="X59" s="287"/>
      <c r="Y59" s="287"/>
      <c r="Z59" s="287"/>
      <c r="AA59" s="287"/>
      <c r="AB59" s="287"/>
      <c r="AC59" s="287"/>
      <c r="AD59" s="287"/>
      <c r="AE59" s="287"/>
      <c r="AF59" s="287"/>
      <c r="AG59" s="288">
        <f>'SO-05 - Vedlejší rozpočto...'!J30</f>
        <v>0</v>
      </c>
      <c r="AH59" s="289"/>
      <c r="AI59" s="289"/>
      <c r="AJ59" s="289"/>
      <c r="AK59" s="289"/>
      <c r="AL59" s="289"/>
      <c r="AM59" s="289"/>
      <c r="AN59" s="288">
        <f t="shared" si="0"/>
        <v>0</v>
      </c>
      <c r="AO59" s="289"/>
      <c r="AP59" s="289"/>
      <c r="AQ59" s="76" t="s">
        <v>79</v>
      </c>
      <c r="AR59" s="73"/>
      <c r="AS59" s="82">
        <v>0</v>
      </c>
      <c r="AT59" s="83">
        <f t="shared" si="1"/>
        <v>0</v>
      </c>
      <c r="AU59" s="84">
        <f>'SO-05 - Vedlejší rozpočto...'!P87</f>
        <v>0</v>
      </c>
      <c r="AV59" s="83">
        <f>'SO-05 - Vedlejší rozpočto...'!J33</f>
        <v>0</v>
      </c>
      <c r="AW59" s="83">
        <f>'SO-05 - Vedlejší rozpočto...'!J34</f>
        <v>0</v>
      </c>
      <c r="AX59" s="83">
        <f>'SO-05 - Vedlejší rozpočto...'!J35</f>
        <v>0</v>
      </c>
      <c r="AY59" s="83">
        <f>'SO-05 - Vedlejší rozpočto...'!J36</f>
        <v>0</v>
      </c>
      <c r="AZ59" s="83">
        <f>'SO-05 - Vedlejší rozpočto...'!F33</f>
        <v>0</v>
      </c>
      <c r="BA59" s="83">
        <f>'SO-05 - Vedlejší rozpočto...'!F34</f>
        <v>0</v>
      </c>
      <c r="BB59" s="83">
        <f>'SO-05 - Vedlejší rozpočto...'!F35</f>
        <v>0</v>
      </c>
      <c r="BC59" s="83">
        <f>'SO-05 - Vedlejší rozpočto...'!F36</f>
        <v>0</v>
      </c>
      <c r="BD59" s="85">
        <f>'SO-05 - Vedlejší rozpočto...'!F37</f>
        <v>0</v>
      </c>
      <c r="BT59" s="81" t="s">
        <v>80</v>
      </c>
      <c r="BV59" s="81" t="s">
        <v>74</v>
      </c>
      <c r="BW59" s="81" t="s">
        <v>94</v>
      </c>
      <c r="BX59" s="81" t="s">
        <v>5</v>
      </c>
      <c r="CL59" s="81" t="s">
        <v>19</v>
      </c>
      <c r="CM59" s="81" t="s">
        <v>82</v>
      </c>
    </row>
    <row r="60" spans="2:44" s="1" customFormat="1" ht="30" customHeight="1">
      <c r="B60" s="33"/>
      <c r="AR60" s="33"/>
    </row>
    <row r="61" spans="2:44" s="1" customFormat="1" ht="6.95" customHeight="1"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33"/>
    </row>
  </sheetData>
  <sheetProtection algorithmName="SHA-512" hashValue="AIm5ESFvrewsTZb5e+/sRVPbCqagVLLSWh2oo1ZMrCccnAOMv7x9fobNHhaiT6b9MQact8viJMEYBkplKazkBg==" saltValue="cTmfQi7oRSqHHFtY0crs/JgIaincuIjKGITp/r8ZNA1WkYPbdsjKqu1KohRwZqEh+vA6Rf6aFfnHal9MZfh0lQ==" spinCount="100000" sheet="1" objects="1" scenarios="1" formatColumns="0" formatRows="0"/>
  <mergeCells count="58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AG54:AM54"/>
    <mergeCell ref="AN54:AP54"/>
    <mergeCell ref="L45:AO45"/>
    <mergeCell ref="AM47:AN47"/>
    <mergeCell ref="AM49:AP49"/>
    <mergeCell ref="AS49:AT51"/>
    <mergeCell ref="AM50:AP50"/>
  </mergeCells>
  <hyperlinks>
    <hyperlink ref="A55" location="'SO-01 - Bourací práce'!C2" display="/"/>
    <hyperlink ref="A56" location="'SO-02 - Nové konstrukce -...'!C2" display="/"/>
    <hyperlink ref="A57" location="'SO-03 - Elektroinstalace ...'!C2" display="/"/>
    <hyperlink ref="A58" location="'SO-04 - Záchytný systém'!C2" display="/"/>
    <hyperlink ref="A59" location="'SO-05 - Vedlejší rozpočto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25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AT2" s="18" t="s">
        <v>81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82</v>
      </c>
    </row>
    <row r="4" spans="2:46" ht="24.95" customHeight="1">
      <c r="B4" s="21"/>
      <c r="D4" s="22" t="s">
        <v>95</v>
      </c>
      <c r="L4" s="21"/>
      <c r="M4" s="86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26.25" customHeight="1">
      <c r="B7" s="21"/>
      <c r="E7" s="311" t="str">
        <f>'Rekapitulace stavby'!K6</f>
        <v>Oprava střechy administrativní budovy vodojemu Jesenice I, Vestecká 151</v>
      </c>
      <c r="F7" s="312"/>
      <c r="G7" s="312"/>
      <c r="H7" s="312"/>
      <c r="L7" s="21"/>
    </row>
    <row r="8" spans="2:12" s="1" customFormat="1" ht="12" customHeight="1">
      <c r="B8" s="33"/>
      <c r="D8" s="28" t="s">
        <v>96</v>
      </c>
      <c r="L8" s="33"/>
    </row>
    <row r="9" spans="2:12" s="1" customFormat="1" ht="16.5" customHeight="1">
      <c r="B9" s="33"/>
      <c r="E9" s="274" t="s">
        <v>97</v>
      </c>
      <c r="F9" s="313"/>
      <c r="G9" s="313"/>
      <c r="H9" s="313"/>
      <c r="L9" s="33"/>
    </row>
    <row r="10" spans="2:12" s="1" customFormat="1" ht="11.25">
      <c r="B10" s="33"/>
      <c r="L10" s="33"/>
    </row>
    <row r="11" spans="2:12" s="1" customFormat="1" ht="12" customHeight="1">
      <c r="B11" s="33"/>
      <c r="D11" s="28" t="s">
        <v>18</v>
      </c>
      <c r="F11" s="26" t="s">
        <v>19</v>
      </c>
      <c r="I11" s="28" t="s">
        <v>20</v>
      </c>
      <c r="J11" s="26" t="s">
        <v>19</v>
      </c>
      <c r="L11" s="33"/>
    </row>
    <row r="12" spans="2:12" s="1" customFormat="1" ht="12" customHeight="1">
      <c r="B12" s="33"/>
      <c r="D12" s="28" t="s">
        <v>21</v>
      </c>
      <c r="F12" s="26" t="s">
        <v>22</v>
      </c>
      <c r="I12" s="28" t="s">
        <v>23</v>
      </c>
      <c r="J12" s="50" t="str">
        <f>'Rekapitulace stavby'!AN8</f>
        <v>18. 9. 2022</v>
      </c>
      <c r="L12" s="33"/>
    </row>
    <row r="13" spans="2:12" s="1" customFormat="1" ht="10.9" customHeight="1">
      <c r="B13" s="33"/>
      <c r="L13" s="33"/>
    </row>
    <row r="14" spans="2:12" s="1" customFormat="1" ht="12" customHeight="1">
      <c r="B14" s="33"/>
      <c r="D14" s="28" t="s">
        <v>25</v>
      </c>
      <c r="I14" s="28" t="s">
        <v>26</v>
      </c>
      <c r="J14" s="26" t="s">
        <v>19</v>
      </c>
      <c r="L14" s="33"/>
    </row>
    <row r="15" spans="2:12" s="1" customFormat="1" ht="18" customHeight="1">
      <c r="B15" s="33"/>
      <c r="E15" s="26" t="s">
        <v>27</v>
      </c>
      <c r="I15" s="28" t="s">
        <v>28</v>
      </c>
      <c r="J15" s="26" t="s">
        <v>19</v>
      </c>
      <c r="L15" s="33"/>
    </row>
    <row r="16" spans="2:12" s="1" customFormat="1" ht="6.95" customHeight="1">
      <c r="B16" s="33"/>
      <c r="L16" s="33"/>
    </row>
    <row r="17" spans="2:12" s="1" customFormat="1" ht="12" customHeight="1">
      <c r="B17" s="33"/>
      <c r="D17" s="28" t="s">
        <v>29</v>
      </c>
      <c r="I17" s="28" t="s">
        <v>26</v>
      </c>
      <c r="J17" s="29" t="str">
        <f>'Rekapitulace stavby'!AN13</f>
        <v>Vyplň údaj</v>
      </c>
      <c r="L17" s="33"/>
    </row>
    <row r="18" spans="2:12" s="1" customFormat="1" ht="18" customHeight="1">
      <c r="B18" s="33"/>
      <c r="E18" s="314" t="str">
        <f>'Rekapitulace stavby'!E14</f>
        <v>Vyplň údaj</v>
      </c>
      <c r="F18" s="295"/>
      <c r="G18" s="295"/>
      <c r="H18" s="295"/>
      <c r="I18" s="28" t="s">
        <v>28</v>
      </c>
      <c r="J18" s="29" t="str">
        <f>'Rekapitulace stavby'!AN14</f>
        <v>Vyplň údaj</v>
      </c>
      <c r="L18" s="33"/>
    </row>
    <row r="19" spans="2:12" s="1" customFormat="1" ht="6.95" customHeight="1">
      <c r="B19" s="33"/>
      <c r="L19" s="33"/>
    </row>
    <row r="20" spans="2:12" s="1" customFormat="1" ht="12" customHeight="1">
      <c r="B20" s="33"/>
      <c r="D20" s="28" t="s">
        <v>31</v>
      </c>
      <c r="I20" s="28" t="s">
        <v>26</v>
      </c>
      <c r="J20" s="26" t="s">
        <v>19</v>
      </c>
      <c r="L20" s="33"/>
    </row>
    <row r="21" spans="2:12" s="1" customFormat="1" ht="18" customHeight="1">
      <c r="B21" s="33"/>
      <c r="E21" s="26" t="s">
        <v>32</v>
      </c>
      <c r="I21" s="28" t="s">
        <v>28</v>
      </c>
      <c r="J21" s="26" t="s">
        <v>19</v>
      </c>
      <c r="L21" s="33"/>
    </row>
    <row r="22" spans="2:12" s="1" customFormat="1" ht="6.95" customHeight="1">
      <c r="B22" s="33"/>
      <c r="L22" s="33"/>
    </row>
    <row r="23" spans="2:12" s="1" customFormat="1" ht="12" customHeight="1">
      <c r="B23" s="33"/>
      <c r="D23" s="28" t="s">
        <v>34</v>
      </c>
      <c r="I23" s="28" t="s">
        <v>26</v>
      </c>
      <c r="J23" s="26" t="str">
        <f>IF('Rekapitulace stavby'!AN19="","",'Rekapitulace stavby'!AN19)</f>
        <v/>
      </c>
      <c r="L23" s="33"/>
    </row>
    <row r="24" spans="2:12" s="1" customFormat="1" ht="18" customHeight="1">
      <c r="B24" s="33"/>
      <c r="E24" s="26" t="str">
        <f>IF('Rekapitulace stavby'!E20="","",'Rekapitulace stavby'!E20)</f>
        <v xml:space="preserve"> </v>
      </c>
      <c r="I24" s="28" t="s">
        <v>28</v>
      </c>
      <c r="J24" s="26" t="str">
        <f>IF('Rekapitulace stavby'!AN20="","",'Rekapitulace stavby'!AN20)</f>
        <v/>
      </c>
      <c r="L24" s="33"/>
    </row>
    <row r="25" spans="2:12" s="1" customFormat="1" ht="6.95" customHeight="1">
      <c r="B25" s="33"/>
      <c r="L25" s="33"/>
    </row>
    <row r="26" spans="2:12" s="1" customFormat="1" ht="12" customHeight="1">
      <c r="B26" s="33"/>
      <c r="D26" s="28" t="s">
        <v>36</v>
      </c>
      <c r="L26" s="33"/>
    </row>
    <row r="27" spans="2:12" s="7" customFormat="1" ht="16.5" customHeight="1">
      <c r="B27" s="87"/>
      <c r="E27" s="300" t="s">
        <v>19</v>
      </c>
      <c r="F27" s="300"/>
      <c r="G27" s="300"/>
      <c r="H27" s="300"/>
      <c r="L27" s="87"/>
    </row>
    <row r="28" spans="2:12" s="1" customFormat="1" ht="6.95" customHeight="1">
      <c r="B28" s="33"/>
      <c r="L28" s="33"/>
    </row>
    <row r="29" spans="2:12" s="1" customFormat="1" ht="6.95" customHeight="1">
      <c r="B29" s="33"/>
      <c r="D29" s="51"/>
      <c r="E29" s="51"/>
      <c r="F29" s="51"/>
      <c r="G29" s="51"/>
      <c r="H29" s="51"/>
      <c r="I29" s="51"/>
      <c r="J29" s="51"/>
      <c r="K29" s="51"/>
      <c r="L29" s="33"/>
    </row>
    <row r="30" spans="2:12" s="1" customFormat="1" ht="25.35" customHeight="1">
      <c r="B30" s="33"/>
      <c r="D30" s="88" t="s">
        <v>38</v>
      </c>
      <c r="J30" s="64">
        <f>ROUND(J91,2)</f>
        <v>0</v>
      </c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14.45" customHeight="1">
      <c r="B32" s="33"/>
      <c r="F32" s="36" t="s">
        <v>40</v>
      </c>
      <c r="I32" s="36" t="s">
        <v>39</v>
      </c>
      <c r="J32" s="36" t="s">
        <v>41</v>
      </c>
      <c r="L32" s="33"/>
    </row>
    <row r="33" spans="2:12" s="1" customFormat="1" ht="14.45" customHeight="1">
      <c r="B33" s="33"/>
      <c r="D33" s="53" t="s">
        <v>42</v>
      </c>
      <c r="E33" s="28" t="s">
        <v>43</v>
      </c>
      <c r="F33" s="89">
        <f>ROUND((SUM(BE91:BE252)),2)</f>
        <v>0</v>
      </c>
      <c r="I33" s="90">
        <v>0.21</v>
      </c>
      <c r="J33" s="89">
        <f>ROUND(((SUM(BE91:BE252))*I33),2)</f>
        <v>0</v>
      </c>
      <c r="L33" s="33"/>
    </row>
    <row r="34" spans="2:12" s="1" customFormat="1" ht="14.45" customHeight="1">
      <c r="B34" s="33"/>
      <c r="E34" s="28" t="s">
        <v>44</v>
      </c>
      <c r="F34" s="89">
        <f>ROUND((SUM(BF91:BF252)),2)</f>
        <v>0</v>
      </c>
      <c r="I34" s="90">
        <v>0.15</v>
      </c>
      <c r="J34" s="89">
        <f>ROUND(((SUM(BF91:BF252))*I34),2)</f>
        <v>0</v>
      </c>
      <c r="L34" s="33"/>
    </row>
    <row r="35" spans="2:12" s="1" customFormat="1" ht="14.45" customHeight="1" hidden="1">
      <c r="B35" s="33"/>
      <c r="E35" s="28" t="s">
        <v>45</v>
      </c>
      <c r="F35" s="89">
        <f>ROUND((SUM(BG91:BG252)),2)</f>
        <v>0</v>
      </c>
      <c r="I35" s="90">
        <v>0.21</v>
      </c>
      <c r="J35" s="89">
        <f>0</f>
        <v>0</v>
      </c>
      <c r="L35" s="33"/>
    </row>
    <row r="36" spans="2:12" s="1" customFormat="1" ht="14.45" customHeight="1" hidden="1">
      <c r="B36" s="33"/>
      <c r="E36" s="28" t="s">
        <v>46</v>
      </c>
      <c r="F36" s="89">
        <f>ROUND((SUM(BH91:BH252)),2)</f>
        <v>0</v>
      </c>
      <c r="I36" s="90">
        <v>0.15</v>
      </c>
      <c r="J36" s="89">
        <f>0</f>
        <v>0</v>
      </c>
      <c r="L36" s="33"/>
    </row>
    <row r="37" spans="2:12" s="1" customFormat="1" ht="14.45" customHeight="1" hidden="1">
      <c r="B37" s="33"/>
      <c r="E37" s="28" t="s">
        <v>47</v>
      </c>
      <c r="F37" s="89">
        <f>ROUND((SUM(BI91:BI252)),2)</f>
        <v>0</v>
      </c>
      <c r="I37" s="90">
        <v>0</v>
      </c>
      <c r="J37" s="89">
        <f>0</f>
        <v>0</v>
      </c>
      <c r="L37" s="33"/>
    </row>
    <row r="38" spans="2:12" s="1" customFormat="1" ht="6.95" customHeight="1">
      <c r="B38" s="33"/>
      <c r="L38" s="33"/>
    </row>
    <row r="39" spans="2:12" s="1" customFormat="1" ht="25.35" customHeight="1">
      <c r="B39" s="33"/>
      <c r="C39" s="91"/>
      <c r="D39" s="92" t="s">
        <v>48</v>
      </c>
      <c r="E39" s="55"/>
      <c r="F39" s="55"/>
      <c r="G39" s="93" t="s">
        <v>49</v>
      </c>
      <c r="H39" s="94" t="s">
        <v>50</v>
      </c>
      <c r="I39" s="55"/>
      <c r="J39" s="95">
        <f>SUM(J30:J37)</f>
        <v>0</v>
      </c>
      <c r="K39" s="96"/>
      <c r="L39" s="33"/>
    </row>
    <row r="40" spans="2:12" s="1" customFormat="1" ht="14.45" customHeight="1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33"/>
    </row>
    <row r="44" spans="2:12" s="1" customFormat="1" ht="6.95" customHeight="1"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33"/>
    </row>
    <row r="45" spans="2:12" s="1" customFormat="1" ht="24.95" customHeight="1">
      <c r="B45" s="33"/>
      <c r="C45" s="22" t="s">
        <v>98</v>
      </c>
      <c r="L45" s="33"/>
    </row>
    <row r="46" spans="2:12" s="1" customFormat="1" ht="6.95" customHeight="1">
      <c r="B46" s="33"/>
      <c r="L46" s="33"/>
    </row>
    <row r="47" spans="2:12" s="1" customFormat="1" ht="12" customHeight="1">
      <c r="B47" s="33"/>
      <c r="C47" s="28" t="s">
        <v>16</v>
      </c>
      <c r="L47" s="33"/>
    </row>
    <row r="48" spans="2:12" s="1" customFormat="1" ht="26.25" customHeight="1">
      <c r="B48" s="33"/>
      <c r="E48" s="311" t="str">
        <f>E7</f>
        <v>Oprava střechy administrativní budovy vodojemu Jesenice I, Vestecká 151</v>
      </c>
      <c r="F48" s="312"/>
      <c r="G48" s="312"/>
      <c r="H48" s="312"/>
      <c r="L48" s="33"/>
    </row>
    <row r="49" spans="2:12" s="1" customFormat="1" ht="12" customHeight="1">
      <c r="B49" s="33"/>
      <c r="C49" s="28" t="s">
        <v>96</v>
      </c>
      <c r="L49" s="33"/>
    </row>
    <row r="50" spans="2:12" s="1" customFormat="1" ht="16.5" customHeight="1">
      <c r="B50" s="33"/>
      <c r="E50" s="274" t="str">
        <f>E9</f>
        <v>SO-01 - Bourací práce</v>
      </c>
      <c r="F50" s="313"/>
      <c r="G50" s="313"/>
      <c r="H50" s="313"/>
      <c r="L50" s="33"/>
    </row>
    <row r="51" spans="2:12" s="1" customFormat="1" ht="6.95" customHeight="1">
      <c r="B51" s="33"/>
      <c r="L51" s="33"/>
    </row>
    <row r="52" spans="2:12" s="1" customFormat="1" ht="12" customHeight="1">
      <c r="B52" s="33"/>
      <c r="C52" s="28" t="s">
        <v>21</v>
      </c>
      <c r="F52" s="26" t="str">
        <f>F12</f>
        <v>Jesenice</v>
      </c>
      <c r="I52" s="28" t="s">
        <v>23</v>
      </c>
      <c r="J52" s="50" t="str">
        <f>IF(J12="","",J12)</f>
        <v>18. 9. 2022</v>
      </c>
      <c r="L52" s="33"/>
    </row>
    <row r="53" spans="2:12" s="1" customFormat="1" ht="6.95" customHeight="1">
      <c r="B53" s="33"/>
      <c r="L53" s="33"/>
    </row>
    <row r="54" spans="2:12" s="1" customFormat="1" ht="15.2" customHeight="1">
      <c r="B54" s="33"/>
      <c r="C54" s="28" t="s">
        <v>25</v>
      </c>
      <c r="F54" s="26" t="str">
        <f>E15</f>
        <v>Energy Benefit Centre a.s.</v>
      </c>
      <c r="I54" s="28" t="s">
        <v>31</v>
      </c>
      <c r="J54" s="31" t="str">
        <f>E21</f>
        <v>Ing. Petr Skala</v>
      </c>
      <c r="L54" s="33"/>
    </row>
    <row r="55" spans="2:12" s="1" customFormat="1" ht="15.2" customHeight="1">
      <c r="B55" s="33"/>
      <c r="C55" s="28" t="s">
        <v>29</v>
      </c>
      <c r="F55" s="26" t="str">
        <f>IF(E18="","",E18)</f>
        <v>Vyplň údaj</v>
      </c>
      <c r="I55" s="28" t="s">
        <v>34</v>
      </c>
      <c r="J55" s="31" t="str">
        <f>E24</f>
        <v xml:space="preserve"> </v>
      </c>
      <c r="L55" s="33"/>
    </row>
    <row r="56" spans="2:12" s="1" customFormat="1" ht="10.35" customHeight="1">
      <c r="B56" s="33"/>
      <c r="L56" s="33"/>
    </row>
    <row r="57" spans="2:12" s="1" customFormat="1" ht="29.25" customHeight="1">
      <c r="B57" s="33"/>
      <c r="C57" s="97" t="s">
        <v>99</v>
      </c>
      <c r="D57" s="91"/>
      <c r="E57" s="91"/>
      <c r="F57" s="91"/>
      <c r="G57" s="91"/>
      <c r="H57" s="91"/>
      <c r="I57" s="91"/>
      <c r="J57" s="98" t="s">
        <v>100</v>
      </c>
      <c r="K57" s="91"/>
      <c r="L57" s="33"/>
    </row>
    <row r="58" spans="2:12" s="1" customFormat="1" ht="10.35" customHeight="1">
      <c r="B58" s="33"/>
      <c r="L58" s="33"/>
    </row>
    <row r="59" spans="2:47" s="1" customFormat="1" ht="22.9" customHeight="1">
      <c r="B59" s="33"/>
      <c r="C59" s="99" t="s">
        <v>70</v>
      </c>
      <c r="J59" s="64">
        <f>J91</f>
        <v>0</v>
      </c>
      <c r="L59" s="33"/>
      <c r="AU59" s="18" t="s">
        <v>101</v>
      </c>
    </row>
    <row r="60" spans="2:12" s="8" customFormat="1" ht="24.95" customHeight="1">
      <c r="B60" s="100"/>
      <c r="D60" s="101" t="s">
        <v>102</v>
      </c>
      <c r="E60" s="102"/>
      <c r="F60" s="102"/>
      <c r="G60" s="102"/>
      <c r="H60" s="102"/>
      <c r="I60" s="102"/>
      <c r="J60" s="103">
        <f>J92</f>
        <v>0</v>
      </c>
      <c r="L60" s="100"/>
    </row>
    <row r="61" spans="2:12" s="9" customFormat="1" ht="19.9" customHeight="1">
      <c r="B61" s="104"/>
      <c r="D61" s="105" t="s">
        <v>103</v>
      </c>
      <c r="E61" s="106"/>
      <c r="F61" s="106"/>
      <c r="G61" s="106"/>
      <c r="H61" s="106"/>
      <c r="I61" s="106"/>
      <c r="J61" s="107">
        <f>J93</f>
        <v>0</v>
      </c>
      <c r="L61" s="104"/>
    </row>
    <row r="62" spans="2:12" s="9" customFormat="1" ht="19.9" customHeight="1">
      <c r="B62" s="104"/>
      <c r="D62" s="105" t="s">
        <v>104</v>
      </c>
      <c r="E62" s="106"/>
      <c r="F62" s="106"/>
      <c r="G62" s="106"/>
      <c r="H62" s="106"/>
      <c r="I62" s="106"/>
      <c r="J62" s="107">
        <f>J152</f>
        <v>0</v>
      </c>
      <c r="L62" s="104"/>
    </row>
    <row r="63" spans="2:12" s="8" customFormat="1" ht="24.95" customHeight="1">
      <c r="B63" s="100"/>
      <c r="D63" s="101" t="s">
        <v>105</v>
      </c>
      <c r="E63" s="102"/>
      <c r="F63" s="102"/>
      <c r="G63" s="102"/>
      <c r="H63" s="102"/>
      <c r="I63" s="102"/>
      <c r="J63" s="103">
        <f>J181</f>
        <v>0</v>
      </c>
      <c r="L63" s="100"/>
    </row>
    <row r="64" spans="2:12" s="9" customFormat="1" ht="19.9" customHeight="1">
      <c r="B64" s="104"/>
      <c r="D64" s="105" t="s">
        <v>106</v>
      </c>
      <c r="E64" s="106"/>
      <c r="F64" s="106"/>
      <c r="G64" s="106"/>
      <c r="H64" s="106"/>
      <c r="I64" s="106"/>
      <c r="J64" s="107">
        <f>J182</f>
        <v>0</v>
      </c>
      <c r="L64" s="104"/>
    </row>
    <row r="65" spans="2:12" s="9" customFormat="1" ht="19.9" customHeight="1">
      <c r="B65" s="104"/>
      <c r="D65" s="105" t="s">
        <v>107</v>
      </c>
      <c r="E65" s="106"/>
      <c r="F65" s="106"/>
      <c r="G65" s="106"/>
      <c r="H65" s="106"/>
      <c r="I65" s="106"/>
      <c r="J65" s="107">
        <f>J197</f>
        <v>0</v>
      </c>
      <c r="L65" s="104"/>
    </row>
    <row r="66" spans="2:12" s="9" customFormat="1" ht="19.9" customHeight="1">
      <c r="B66" s="104"/>
      <c r="D66" s="105" t="s">
        <v>108</v>
      </c>
      <c r="E66" s="106"/>
      <c r="F66" s="106"/>
      <c r="G66" s="106"/>
      <c r="H66" s="106"/>
      <c r="I66" s="106"/>
      <c r="J66" s="107">
        <f>J206</f>
        <v>0</v>
      </c>
      <c r="L66" s="104"/>
    </row>
    <row r="67" spans="2:12" s="9" customFormat="1" ht="19.9" customHeight="1">
      <c r="B67" s="104"/>
      <c r="D67" s="105" t="s">
        <v>109</v>
      </c>
      <c r="E67" s="106"/>
      <c r="F67" s="106"/>
      <c r="G67" s="106"/>
      <c r="H67" s="106"/>
      <c r="I67" s="106"/>
      <c r="J67" s="107">
        <f>J215</f>
        <v>0</v>
      </c>
      <c r="L67" s="104"/>
    </row>
    <row r="68" spans="2:12" s="9" customFormat="1" ht="19.9" customHeight="1">
      <c r="B68" s="104"/>
      <c r="D68" s="105" t="s">
        <v>110</v>
      </c>
      <c r="E68" s="106"/>
      <c r="F68" s="106"/>
      <c r="G68" s="106"/>
      <c r="H68" s="106"/>
      <c r="I68" s="106"/>
      <c r="J68" s="107">
        <f>J221</f>
        <v>0</v>
      </c>
      <c r="L68" s="104"/>
    </row>
    <row r="69" spans="2:12" s="9" customFormat="1" ht="19.9" customHeight="1">
      <c r="B69" s="104"/>
      <c r="D69" s="105" t="s">
        <v>111</v>
      </c>
      <c r="E69" s="106"/>
      <c r="F69" s="106"/>
      <c r="G69" s="106"/>
      <c r="H69" s="106"/>
      <c r="I69" s="106"/>
      <c r="J69" s="107">
        <f>J224</f>
        <v>0</v>
      </c>
      <c r="L69" s="104"/>
    </row>
    <row r="70" spans="2:12" s="9" customFormat="1" ht="19.9" customHeight="1">
      <c r="B70" s="104"/>
      <c r="D70" s="105" t="s">
        <v>112</v>
      </c>
      <c r="E70" s="106"/>
      <c r="F70" s="106"/>
      <c r="G70" s="106"/>
      <c r="H70" s="106"/>
      <c r="I70" s="106"/>
      <c r="J70" s="107">
        <f>J239</f>
        <v>0</v>
      </c>
      <c r="L70" s="104"/>
    </row>
    <row r="71" spans="2:12" s="9" customFormat="1" ht="19.9" customHeight="1">
      <c r="B71" s="104"/>
      <c r="D71" s="105" t="s">
        <v>113</v>
      </c>
      <c r="E71" s="106"/>
      <c r="F71" s="106"/>
      <c r="G71" s="106"/>
      <c r="H71" s="106"/>
      <c r="I71" s="106"/>
      <c r="J71" s="107">
        <f>J249</f>
        <v>0</v>
      </c>
      <c r="L71" s="104"/>
    </row>
    <row r="72" spans="2:12" s="1" customFormat="1" ht="21.75" customHeight="1">
      <c r="B72" s="33"/>
      <c r="L72" s="33"/>
    </row>
    <row r="73" spans="2:12" s="1" customFormat="1" ht="6.95" customHeight="1">
      <c r="B73" s="42"/>
      <c r="C73" s="43"/>
      <c r="D73" s="43"/>
      <c r="E73" s="43"/>
      <c r="F73" s="43"/>
      <c r="G73" s="43"/>
      <c r="H73" s="43"/>
      <c r="I73" s="43"/>
      <c r="J73" s="43"/>
      <c r="K73" s="43"/>
      <c r="L73" s="33"/>
    </row>
    <row r="77" spans="2:12" s="1" customFormat="1" ht="6.9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3"/>
    </row>
    <row r="78" spans="2:12" s="1" customFormat="1" ht="24.95" customHeight="1">
      <c r="B78" s="33"/>
      <c r="C78" s="22" t="s">
        <v>114</v>
      </c>
      <c r="L78" s="33"/>
    </row>
    <row r="79" spans="2:12" s="1" customFormat="1" ht="6.95" customHeight="1">
      <c r="B79" s="33"/>
      <c r="L79" s="33"/>
    </row>
    <row r="80" spans="2:12" s="1" customFormat="1" ht="12" customHeight="1">
      <c r="B80" s="33"/>
      <c r="C80" s="28" t="s">
        <v>16</v>
      </c>
      <c r="L80" s="33"/>
    </row>
    <row r="81" spans="2:12" s="1" customFormat="1" ht="26.25" customHeight="1">
      <c r="B81" s="33"/>
      <c r="E81" s="311" t="str">
        <f>E7</f>
        <v>Oprava střechy administrativní budovy vodojemu Jesenice I, Vestecká 151</v>
      </c>
      <c r="F81" s="312"/>
      <c r="G81" s="312"/>
      <c r="H81" s="312"/>
      <c r="L81" s="33"/>
    </row>
    <row r="82" spans="2:12" s="1" customFormat="1" ht="12" customHeight="1">
      <c r="B82" s="33"/>
      <c r="C82" s="28" t="s">
        <v>96</v>
      </c>
      <c r="L82" s="33"/>
    </row>
    <row r="83" spans="2:12" s="1" customFormat="1" ht="16.5" customHeight="1">
      <c r="B83" s="33"/>
      <c r="E83" s="274" t="str">
        <f>E9</f>
        <v>SO-01 - Bourací práce</v>
      </c>
      <c r="F83" s="313"/>
      <c r="G83" s="313"/>
      <c r="H83" s="313"/>
      <c r="L83" s="33"/>
    </row>
    <row r="84" spans="2:12" s="1" customFormat="1" ht="6.95" customHeight="1">
      <c r="B84" s="33"/>
      <c r="L84" s="33"/>
    </row>
    <row r="85" spans="2:12" s="1" customFormat="1" ht="12" customHeight="1">
      <c r="B85" s="33"/>
      <c r="C85" s="28" t="s">
        <v>21</v>
      </c>
      <c r="F85" s="26" t="str">
        <f>F12</f>
        <v>Jesenice</v>
      </c>
      <c r="I85" s="28" t="s">
        <v>23</v>
      </c>
      <c r="J85" s="50" t="str">
        <f>IF(J12="","",J12)</f>
        <v>18. 9. 2022</v>
      </c>
      <c r="L85" s="33"/>
    </row>
    <row r="86" spans="2:12" s="1" customFormat="1" ht="6.95" customHeight="1">
      <c r="B86" s="33"/>
      <c r="L86" s="33"/>
    </row>
    <row r="87" spans="2:12" s="1" customFormat="1" ht="15.2" customHeight="1">
      <c r="B87" s="33"/>
      <c r="C87" s="28" t="s">
        <v>25</v>
      </c>
      <c r="F87" s="26" t="str">
        <f>E15</f>
        <v>Energy Benefit Centre a.s.</v>
      </c>
      <c r="I87" s="28" t="s">
        <v>31</v>
      </c>
      <c r="J87" s="31" t="str">
        <f>E21</f>
        <v>Ing. Petr Skala</v>
      </c>
      <c r="L87" s="33"/>
    </row>
    <row r="88" spans="2:12" s="1" customFormat="1" ht="15.2" customHeight="1">
      <c r="B88" s="33"/>
      <c r="C88" s="28" t="s">
        <v>29</v>
      </c>
      <c r="F88" s="26" t="str">
        <f>IF(E18="","",E18)</f>
        <v>Vyplň údaj</v>
      </c>
      <c r="I88" s="28" t="s">
        <v>34</v>
      </c>
      <c r="J88" s="31" t="str">
        <f>E24</f>
        <v xml:space="preserve"> </v>
      </c>
      <c r="L88" s="33"/>
    </row>
    <row r="89" spans="2:12" s="1" customFormat="1" ht="10.35" customHeight="1">
      <c r="B89" s="33"/>
      <c r="L89" s="33"/>
    </row>
    <row r="90" spans="2:20" s="10" customFormat="1" ht="29.25" customHeight="1">
      <c r="B90" s="108"/>
      <c r="C90" s="109" t="s">
        <v>115</v>
      </c>
      <c r="D90" s="110" t="s">
        <v>57</v>
      </c>
      <c r="E90" s="110" t="s">
        <v>53</v>
      </c>
      <c r="F90" s="110" t="s">
        <v>54</v>
      </c>
      <c r="G90" s="110" t="s">
        <v>116</v>
      </c>
      <c r="H90" s="110" t="s">
        <v>117</v>
      </c>
      <c r="I90" s="110" t="s">
        <v>118</v>
      </c>
      <c r="J90" s="110" t="s">
        <v>100</v>
      </c>
      <c r="K90" s="111" t="s">
        <v>119</v>
      </c>
      <c r="L90" s="108"/>
      <c r="M90" s="57" t="s">
        <v>19</v>
      </c>
      <c r="N90" s="58" t="s">
        <v>42</v>
      </c>
      <c r="O90" s="58" t="s">
        <v>120</v>
      </c>
      <c r="P90" s="58" t="s">
        <v>121</v>
      </c>
      <c r="Q90" s="58" t="s">
        <v>122</v>
      </c>
      <c r="R90" s="58" t="s">
        <v>123</v>
      </c>
      <c r="S90" s="58" t="s">
        <v>124</v>
      </c>
      <c r="T90" s="59" t="s">
        <v>125</v>
      </c>
    </row>
    <row r="91" spans="2:63" s="1" customFormat="1" ht="22.9" customHeight="1">
      <c r="B91" s="33"/>
      <c r="C91" s="62" t="s">
        <v>126</v>
      </c>
      <c r="J91" s="112">
        <f>BK91</f>
        <v>0</v>
      </c>
      <c r="L91" s="33"/>
      <c r="M91" s="60"/>
      <c r="N91" s="51"/>
      <c r="O91" s="51"/>
      <c r="P91" s="113">
        <f>P92+P181</f>
        <v>0</v>
      </c>
      <c r="Q91" s="51"/>
      <c r="R91" s="113">
        <f>R92+R181</f>
        <v>0.0008475</v>
      </c>
      <c r="S91" s="51"/>
      <c r="T91" s="114">
        <f>T92+T181</f>
        <v>48.8229985</v>
      </c>
      <c r="AT91" s="18" t="s">
        <v>71</v>
      </c>
      <c r="AU91" s="18" t="s">
        <v>101</v>
      </c>
      <c r="BK91" s="115">
        <f>BK92+BK181</f>
        <v>0</v>
      </c>
    </row>
    <row r="92" spans="2:63" s="11" customFormat="1" ht="25.9" customHeight="1">
      <c r="B92" s="116"/>
      <c r="D92" s="117" t="s">
        <v>71</v>
      </c>
      <c r="E92" s="118" t="s">
        <v>127</v>
      </c>
      <c r="F92" s="118" t="s">
        <v>128</v>
      </c>
      <c r="I92" s="119"/>
      <c r="J92" s="120">
        <f>BK92</f>
        <v>0</v>
      </c>
      <c r="L92" s="116"/>
      <c r="M92" s="121"/>
      <c r="P92" s="122">
        <f>P93+P152</f>
        <v>0</v>
      </c>
      <c r="R92" s="122">
        <f>R93+R152</f>
        <v>0.0008475</v>
      </c>
      <c r="T92" s="123">
        <f>T93+T152</f>
        <v>26.791567200000003</v>
      </c>
      <c r="AR92" s="117" t="s">
        <v>80</v>
      </c>
      <c r="AT92" s="124" t="s">
        <v>71</v>
      </c>
      <c r="AU92" s="124" t="s">
        <v>72</v>
      </c>
      <c r="AY92" s="117" t="s">
        <v>129</v>
      </c>
      <c r="BK92" s="125">
        <f>BK93+BK152</f>
        <v>0</v>
      </c>
    </row>
    <row r="93" spans="2:63" s="11" customFormat="1" ht="22.9" customHeight="1">
      <c r="B93" s="116"/>
      <c r="D93" s="117" t="s">
        <v>71</v>
      </c>
      <c r="E93" s="126" t="s">
        <v>130</v>
      </c>
      <c r="F93" s="126" t="s">
        <v>131</v>
      </c>
      <c r="I93" s="119"/>
      <c r="J93" s="127">
        <f>BK93</f>
        <v>0</v>
      </c>
      <c r="L93" s="116"/>
      <c r="M93" s="121"/>
      <c r="P93" s="122">
        <f>SUM(P94:P151)</f>
        <v>0</v>
      </c>
      <c r="R93" s="122">
        <f>SUM(R94:R151)</f>
        <v>0.0008475</v>
      </c>
      <c r="T93" s="123">
        <f>SUM(T94:T151)</f>
        <v>26.791567200000003</v>
      </c>
      <c r="AR93" s="117" t="s">
        <v>80</v>
      </c>
      <c r="AT93" s="124" t="s">
        <v>71</v>
      </c>
      <c r="AU93" s="124" t="s">
        <v>80</v>
      </c>
      <c r="AY93" s="117" t="s">
        <v>129</v>
      </c>
      <c r="BK93" s="125">
        <f>SUM(BK94:BK151)</f>
        <v>0</v>
      </c>
    </row>
    <row r="94" spans="2:65" s="1" customFormat="1" ht="24.2" customHeight="1">
      <c r="B94" s="33"/>
      <c r="C94" s="128" t="s">
        <v>80</v>
      </c>
      <c r="D94" s="128" t="s">
        <v>132</v>
      </c>
      <c r="E94" s="129" t="s">
        <v>133</v>
      </c>
      <c r="F94" s="130" t="s">
        <v>134</v>
      </c>
      <c r="G94" s="131" t="s">
        <v>135</v>
      </c>
      <c r="H94" s="132">
        <v>0.501</v>
      </c>
      <c r="I94" s="133"/>
      <c r="J94" s="134">
        <f>ROUND(I94*H94,2)</f>
        <v>0</v>
      </c>
      <c r="K94" s="130" t="s">
        <v>136</v>
      </c>
      <c r="L94" s="33"/>
      <c r="M94" s="135" t="s">
        <v>19</v>
      </c>
      <c r="N94" s="136" t="s">
        <v>43</v>
      </c>
      <c r="P94" s="137">
        <f>O94*H94</f>
        <v>0</v>
      </c>
      <c r="Q94" s="137">
        <v>0</v>
      </c>
      <c r="R94" s="137">
        <f>Q94*H94</f>
        <v>0</v>
      </c>
      <c r="S94" s="137">
        <v>2.4</v>
      </c>
      <c r="T94" s="138">
        <f>S94*H94</f>
        <v>1.2024</v>
      </c>
      <c r="AR94" s="139" t="s">
        <v>137</v>
      </c>
      <c r="AT94" s="139" t="s">
        <v>132</v>
      </c>
      <c r="AU94" s="139" t="s">
        <v>82</v>
      </c>
      <c r="AY94" s="18" t="s">
        <v>129</v>
      </c>
      <c r="BE94" s="140">
        <f>IF(N94="základní",J94,0)</f>
        <v>0</v>
      </c>
      <c r="BF94" s="140">
        <f>IF(N94="snížená",J94,0)</f>
        <v>0</v>
      </c>
      <c r="BG94" s="140">
        <f>IF(N94="zákl. přenesená",J94,0)</f>
        <v>0</v>
      </c>
      <c r="BH94" s="140">
        <f>IF(N94="sníž. přenesená",J94,0)</f>
        <v>0</v>
      </c>
      <c r="BI94" s="140">
        <f>IF(N94="nulová",J94,0)</f>
        <v>0</v>
      </c>
      <c r="BJ94" s="18" t="s">
        <v>80</v>
      </c>
      <c r="BK94" s="140">
        <f>ROUND(I94*H94,2)</f>
        <v>0</v>
      </c>
      <c r="BL94" s="18" t="s">
        <v>137</v>
      </c>
      <c r="BM94" s="139" t="s">
        <v>138</v>
      </c>
    </row>
    <row r="95" spans="2:47" s="1" customFormat="1" ht="11.25">
      <c r="B95" s="33"/>
      <c r="D95" s="141" t="s">
        <v>139</v>
      </c>
      <c r="F95" s="142" t="s">
        <v>140</v>
      </c>
      <c r="I95" s="143"/>
      <c r="L95" s="33"/>
      <c r="M95" s="144"/>
      <c r="T95" s="54"/>
      <c r="AT95" s="18" t="s">
        <v>139</v>
      </c>
      <c r="AU95" s="18" t="s">
        <v>82</v>
      </c>
    </row>
    <row r="96" spans="2:51" s="12" customFormat="1" ht="11.25">
      <c r="B96" s="145"/>
      <c r="D96" s="146" t="s">
        <v>141</v>
      </c>
      <c r="E96" s="147" t="s">
        <v>19</v>
      </c>
      <c r="F96" s="148" t="s">
        <v>142</v>
      </c>
      <c r="H96" s="147" t="s">
        <v>19</v>
      </c>
      <c r="I96" s="149"/>
      <c r="L96" s="145"/>
      <c r="M96" s="150"/>
      <c r="T96" s="151"/>
      <c r="AT96" s="147" t="s">
        <v>141</v>
      </c>
      <c r="AU96" s="147" t="s">
        <v>82</v>
      </c>
      <c r="AV96" s="12" t="s">
        <v>80</v>
      </c>
      <c r="AW96" s="12" t="s">
        <v>33</v>
      </c>
      <c r="AX96" s="12" t="s">
        <v>72</v>
      </c>
      <c r="AY96" s="147" t="s">
        <v>129</v>
      </c>
    </row>
    <row r="97" spans="2:51" s="13" customFormat="1" ht="11.25">
      <c r="B97" s="152"/>
      <c r="D97" s="146" t="s">
        <v>141</v>
      </c>
      <c r="E97" s="153" t="s">
        <v>19</v>
      </c>
      <c r="F97" s="154" t="s">
        <v>143</v>
      </c>
      <c r="H97" s="155">
        <v>0.501</v>
      </c>
      <c r="I97" s="156"/>
      <c r="L97" s="152"/>
      <c r="M97" s="157"/>
      <c r="T97" s="158"/>
      <c r="AT97" s="153" t="s">
        <v>141</v>
      </c>
      <c r="AU97" s="153" t="s">
        <v>82</v>
      </c>
      <c r="AV97" s="13" t="s">
        <v>82</v>
      </c>
      <c r="AW97" s="13" t="s">
        <v>33</v>
      </c>
      <c r="AX97" s="13" t="s">
        <v>80</v>
      </c>
      <c r="AY97" s="153" t="s">
        <v>129</v>
      </c>
    </row>
    <row r="98" spans="2:65" s="1" customFormat="1" ht="24.2" customHeight="1">
      <c r="B98" s="33"/>
      <c r="C98" s="128" t="s">
        <v>82</v>
      </c>
      <c r="D98" s="128" t="s">
        <v>132</v>
      </c>
      <c r="E98" s="129" t="s">
        <v>144</v>
      </c>
      <c r="F98" s="130" t="s">
        <v>145</v>
      </c>
      <c r="G98" s="131" t="s">
        <v>135</v>
      </c>
      <c r="H98" s="132">
        <v>9.371</v>
      </c>
      <c r="I98" s="133"/>
      <c r="J98" s="134">
        <f>ROUND(I98*H98,2)</f>
        <v>0</v>
      </c>
      <c r="K98" s="130" t="s">
        <v>136</v>
      </c>
      <c r="L98" s="33"/>
      <c r="M98" s="135" t="s">
        <v>19</v>
      </c>
      <c r="N98" s="136" t="s">
        <v>43</v>
      </c>
      <c r="P98" s="137">
        <f>O98*H98</f>
        <v>0</v>
      </c>
      <c r="Q98" s="137">
        <v>0</v>
      </c>
      <c r="R98" s="137">
        <f>Q98*H98</f>
        <v>0</v>
      </c>
      <c r="S98" s="137">
        <v>2.2</v>
      </c>
      <c r="T98" s="138">
        <f>S98*H98</f>
        <v>20.616200000000003</v>
      </c>
      <c r="AR98" s="139" t="s">
        <v>137</v>
      </c>
      <c r="AT98" s="139" t="s">
        <v>132</v>
      </c>
      <c r="AU98" s="139" t="s">
        <v>82</v>
      </c>
      <c r="AY98" s="18" t="s">
        <v>129</v>
      </c>
      <c r="BE98" s="140">
        <f>IF(N98="základní",J98,0)</f>
        <v>0</v>
      </c>
      <c r="BF98" s="140">
        <f>IF(N98="snížená",J98,0)</f>
        <v>0</v>
      </c>
      <c r="BG98" s="140">
        <f>IF(N98="zákl. přenesená",J98,0)</f>
        <v>0</v>
      </c>
      <c r="BH98" s="140">
        <f>IF(N98="sníž. přenesená",J98,0)</f>
        <v>0</v>
      </c>
      <c r="BI98" s="140">
        <f>IF(N98="nulová",J98,0)</f>
        <v>0</v>
      </c>
      <c r="BJ98" s="18" t="s">
        <v>80</v>
      </c>
      <c r="BK98" s="140">
        <f>ROUND(I98*H98,2)</f>
        <v>0</v>
      </c>
      <c r="BL98" s="18" t="s">
        <v>137</v>
      </c>
      <c r="BM98" s="139" t="s">
        <v>146</v>
      </c>
    </row>
    <row r="99" spans="2:47" s="1" customFormat="1" ht="11.25">
      <c r="B99" s="33"/>
      <c r="D99" s="141" t="s">
        <v>139</v>
      </c>
      <c r="F99" s="142" t="s">
        <v>147</v>
      </c>
      <c r="I99" s="143"/>
      <c r="L99" s="33"/>
      <c r="M99" s="144"/>
      <c r="T99" s="54"/>
      <c r="AT99" s="18" t="s">
        <v>139</v>
      </c>
      <c r="AU99" s="18" t="s">
        <v>82</v>
      </c>
    </row>
    <row r="100" spans="2:51" s="13" customFormat="1" ht="11.25">
      <c r="B100" s="152"/>
      <c r="D100" s="146" t="s">
        <v>141</v>
      </c>
      <c r="E100" s="153" t="s">
        <v>19</v>
      </c>
      <c r="F100" s="154" t="s">
        <v>148</v>
      </c>
      <c r="H100" s="155">
        <v>9.371</v>
      </c>
      <c r="I100" s="156"/>
      <c r="L100" s="152"/>
      <c r="M100" s="157"/>
      <c r="T100" s="158"/>
      <c r="AT100" s="153" t="s">
        <v>141</v>
      </c>
      <c r="AU100" s="153" t="s">
        <v>82</v>
      </c>
      <c r="AV100" s="13" t="s">
        <v>82</v>
      </c>
      <c r="AW100" s="13" t="s">
        <v>33</v>
      </c>
      <c r="AX100" s="13" t="s">
        <v>80</v>
      </c>
      <c r="AY100" s="153" t="s">
        <v>129</v>
      </c>
    </row>
    <row r="101" spans="2:65" s="1" customFormat="1" ht="24.2" customHeight="1">
      <c r="B101" s="33"/>
      <c r="C101" s="128" t="s">
        <v>149</v>
      </c>
      <c r="D101" s="128" t="s">
        <v>132</v>
      </c>
      <c r="E101" s="129" t="s">
        <v>150</v>
      </c>
      <c r="F101" s="130" t="s">
        <v>151</v>
      </c>
      <c r="G101" s="131" t="s">
        <v>135</v>
      </c>
      <c r="H101" s="132">
        <v>1</v>
      </c>
      <c r="I101" s="133"/>
      <c r="J101" s="134">
        <f>ROUND(I101*H101,2)</f>
        <v>0</v>
      </c>
      <c r="K101" s="130" t="s">
        <v>136</v>
      </c>
      <c r="L101" s="33"/>
      <c r="M101" s="135" t="s">
        <v>19</v>
      </c>
      <c r="N101" s="136" t="s">
        <v>43</v>
      </c>
      <c r="P101" s="137">
        <f>O101*H101</f>
        <v>0</v>
      </c>
      <c r="Q101" s="137">
        <v>0</v>
      </c>
      <c r="R101" s="137">
        <f>Q101*H101</f>
        <v>0</v>
      </c>
      <c r="S101" s="137">
        <v>2.2</v>
      </c>
      <c r="T101" s="138">
        <f>S101*H101</f>
        <v>2.2</v>
      </c>
      <c r="AR101" s="139" t="s">
        <v>137</v>
      </c>
      <c r="AT101" s="139" t="s">
        <v>132</v>
      </c>
      <c r="AU101" s="139" t="s">
        <v>82</v>
      </c>
      <c r="AY101" s="18" t="s">
        <v>129</v>
      </c>
      <c r="BE101" s="140">
        <f>IF(N101="základní",J101,0)</f>
        <v>0</v>
      </c>
      <c r="BF101" s="140">
        <f>IF(N101="snížená",J101,0)</f>
        <v>0</v>
      </c>
      <c r="BG101" s="140">
        <f>IF(N101="zákl. přenesená",J101,0)</f>
        <v>0</v>
      </c>
      <c r="BH101" s="140">
        <f>IF(N101="sníž. přenesená",J101,0)</f>
        <v>0</v>
      </c>
      <c r="BI101" s="140">
        <f>IF(N101="nulová",J101,0)</f>
        <v>0</v>
      </c>
      <c r="BJ101" s="18" t="s">
        <v>80</v>
      </c>
      <c r="BK101" s="140">
        <f>ROUND(I101*H101,2)</f>
        <v>0</v>
      </c>
      <c r="BL101" s="18" t="s">
        <v>137</v>
      </c>
      <c r="BM101" s="139" t="s">
        <v>152</v>
      </c>
    </row>
    <row r="102" spans="2:47" s="1" customFormat="1" ht="11.25">
      <c r="B102" s="33"/>
      <c r="D102" s="141" t="s">
        <v>139</v>
      </c>
      <c r="F102" s="142" t="s">
        <v>153</v>
      </c>
      <c r="I102" s="143"/>
      <c r="L102" s="33"/>
      <c r="M102" s="144"/>
      <c r="T102" s="54"/>
      <c r="AT102" s="18" t="s">
        <v>139</v>
      </c>
      <c r="AU102" s="18" t="s">
        <v>82</v>
      </c>
    </row>
    <row r="103" spans="2:51" s="13" customFormat="1" ht="11.25">
      <c r="B103" s="152"/>
      <c r="D103" s="146" t="s">
        <v>141</v>
      </c>
      <c r="E103" s="153" t="s">
        <v>19</v>
      </c>
      <c r="F103" s="154" t="s">
        <v>154</v>
      </c>
      <c r="H103" s="155">
        <v>1</v>
      </c>
      <c r="I103" s="156"/>
      <c r="L103" s="152"/>
      <c r="M103" s="157"/>
      <c r="T103" s="158"/>
      <c r="AT103" s="153" t="s">
        <v>141</v>
      </c>
      <c r="AU103" s="153" t="s">
        <v>82</v>
      </c>
      <c r="AV103" s="13" t="s">
        <v>82</v>
      </c>
      <c r="AW103" s="13" t="s">
        <v>33</v>
      </c>
      <c r="AX103" s="13" t="s">
        <v>80</v>
      </c>
      <c r="AY103" s="153" t="s">
        <v>129</v>
      </c>
    </row>
    <row r="104" spans="2:65" s="1" customFormat="1" ht="37.9" customHeight="1">
      <c r="B104" s="33"/>
      <c r="C104" s="128" t="s">
        <v>137</v>
      </c>
      <c r="D104" s="128" t="s">
        <v>132</v>
      </c>
      <c r="E104" s="129" t="s">
        <v>155</v>
      </c>
      <c r="F104" s="130" t="s">
        <v>156</v>
      </c>
      <c r="G104" s="131" t="s">
        <v>135</v>
      </c>
      <c r="H104" s="132">
        <v>1</v>
      </c>
      <c r="I104" s="133"/>
      <c r="J104" s="134">
        <f>ROUND(I104*H104,2)</f>
        <v>0</v>
      </c>
      <c r="K104" s="130" t="s">
        <v>136</v>
      </c>
      <c r="L104" s="33"/>
      <c r="M104" s="135" t="s">
        <v>19</v>
      </c>
      <c r="N104" s="136" t="s">
        <v>43</v>
      </c>
      <c r="P104" s="137">
        <f>O104*H104</f>
        <v>0</v>
      </c>
      <c r="Q104" s="137">
        <v>0</v>
      </c>
      <c r="R104" s="137">
        <f>Q104*H104</f>
        <v>0</v>
      </c>
      <c r="S104" s="137">
        <v>0.029</v>
      </c>
      <c r="T104" s="138">
        <f>S104*H104</f>
        <v>0.029</v>
      </c>
      <c r="AR104" s="139" t="s">
        <v>137</v>
      </c>
      <c r="AT104" s="139" t="s">
        <v>132</v>
      </c>
      <c r="AU104" s="139" t="s">
        <v>82</v>
      </c>
      <c r="AY104" s="18" t="s">
        <v>129</v>
      </c>
      <c r="BE104" s="140">
        <f>IF(N104="základní",J104,0)</f>
        <v>0</v>
      </c>
      <c r="BF104" s="140">
        <f>IF(N104="snížená",J104,0)</f>
        <v>0</v>
      </c>
      <c r="BG104" s="140">
        <f>IF(N104="zákl. přenesená",J104,0)</f>
        <v>0</v>
      </c>
      <c r="BH104" s="140">
        <f>IF(N104="sníž. přenesená",J104,0)</f>
        <v>0</v>
      </c>
      <c r="BI104" s="140">
        <f>IF(N104="nulová",J104,0)</f>
        <v>0</v>
      </c>
      <c r="BJ104" s="18" t="s">
        <v>80</v>
      </c>
      <c r="BK104" s="140">
        <f>ROUND(I104*H104,2)</f>
        <v>0</v>
      </c>
      <c r="BL104" s="18" t="s">
        <v>137</v>
      </c>
      <c r="BM104" s="139" t="s">
        <v>157</v>
      </c>
    </row>
    <row r="105" spans="2:47" s="1" customFormat="1" ht="11.25">
      <c r="B105" s="33"/>
      <c r="D105" s="141" t="s">
        <v>139</v>
      </c>
      <c r="F105" s="142" t="s">
        <v>158</v>
      </c>
      <c r="I105" s="143"/>
      <c r="L105" s="33"/>
      <c r="M105" s="144"/>
      <c r="T105" s="54"/>
      <c r="AT105" s="18" t="s">
        <v>139</v>
      </c>
      <c r="AU105" s="18" t="s">
        <v>82</v>
      </c>
    </row>
    <row r="106" spans="2:65" s="1" customFormat="1" ht="37.9" customHeight="1">
      <c r="B106" s="33"/>
      <c r="C106" s="128" t="s">
        <v>159</v>
      </c>
      <c r="D106" s="128" t="s">
        <v>132</v>
      </c>
      <c r="E106" s="129" t="s">
        <v>160</v>
      </c>
      <c r="F106" s="130" t="s">
        <v>161</v>
      </c>
      <c r="G106" s="131" t="s">
        <v>162</v>
      </c>
      <c r="H106" s="132">
        <v>1.641</v>
      </c>
      <c r="I106" s="133"/>
      <c r="J106" s="134">
        <f>ROUND(I106*H106,2)</f>
        <v>0</v>
      </c>
      <c r="K106" s="130" t="s">
        <v>136</v>
      </c>
      <c r="L106" s="33"/>
      <c r="M106" s="135" t="s">
        <v>19</v>
      </c>
      <c r="N106" s="136" t="s">
        <v>43</v>
      </c>
      <c r="P106" s="137">
        <f>O106*H106</f>
        <v>0</v>
      </c>
      <c r="Q106" s="137">
        <v>0</v>
      </c>
      <c r="R106" s="137">
        <f>Q106*H106</f>
        <v>0</v>
      </c>
      <c r="S106" s="137">
        <v>0.076</v>
      </c>
      <c r="T106" s="138">
        <f>S106*H106</f>
        <v>0.124716</v>
      </c>
      <c r="AR106" s="139" t="s">
        <v>137</v>
      </c>
      <c r="AT106" s="139" t="s">
        <v>132</v>
      </c>
      <c r="AU106" s="139" t="s">
        <v>82</v>
      </c>
      <c r="AY106" s="18" t="s">
        <v>129</v>
      </c>
      <c r="BE106" s="140">
        <f>IF(N106="základní",J106,0)</f>
        <v>0</v>
      </c>
      <c r="BF106" s="140">
        <f>IF(N106="snížená",J106,0)</f>
        <v>0</v>
      </c>
      <c r="BG106" s="140">
        <f>IF(N106="zákl. přenesená",J106,0)</f>
        <v>0</v>
      </c>
      <c r="BH106" s="140">
        <f>IF(N106="sníž. přenesená",J106,0)</f>
        <v>0</v>
      </c>
      <c r="BI106" s="140">
        <f>IF(N106="nulová",J106,0)</f>
        <v>0</v>
      </c>
      <c r="BJ106" s="18" t="s">
        <v>80</v>
      </c>
      <c r="BK106" s="140">
        <f>ROUND(I106*H106,2)</f>
        <v>0</v>
      </c>
      <c r="BL106" s="18" t="s">
        <v>137</v>
      </c>
      <c r="BM106" s="139" t="s">
        <v>163</v>
      </c>
    </row>
    <row r="107" spans="2:47" s="1" customFormat="1" ht="11.25">
      <c r="B107" s="33"/>
      <c r="D107" s="141" t="s">
        <v>139</v>
      </c>
      <c r="F107" s="142" t="s">
        <v>164</v>
      </c>
      <c r="I107" s="143"/>
      <c r="L107" s="33"/>
      <c r="M107" s="144"/>
      <c r="T107" s="54"/>
      <c r="AT107" s="18" t="s">
        <v>139</v>
      </c>
      <c r="AU107" s="18" t="s">
        <v>82</v>
      </c>
    </row>
    <row r="108" spans="2:51" s="13" customFormat="1" ht="11.25">
      <c r="B108" s="152"/>
      <c r="D108" s="146" t="s">
        <v>141</v>
      </c>
      <c r="E108" s="153" t="s">
        <v>19</v>
      </c>
      <c r="F108" s="154" t="s">
        <v>165</v>
      </c>
      <c r="H108" s="155">
        <v>1.641</v>
      </c>
      <c r="I108" s="156"/>
      <c r="L108" s="152"/>
      <c r="M108" s="157"/>
      <c r="T108" s="158"/>
      <c r="AT108" s="153" t="s">
        <v>141</v>
      </c>
      <c r="AU108" s="153" t="s">
        <v>82</v>
      </c>
      <c r="AV108" s="13" t="s">
        <v>82</v>
      </c>
      <c r="AW108" s="13" t="s">
        <v>33</v>
      </c>
      <c r="AX108" s="13" t="s">
        <v>80</v>
      </c>
      <c r="AY108" s="153" t="s">
        <v>129</v>
      </c>
    </row>
    <row r="109" spans="2:65" s="1" customFormat="1" ht="33" customHeight="1">
      <c r="B109" s="33"/>
      <c r="C109" s="128" t="s">
        <v>166</v>
      </c>
      <c r="D109" s="128" t="s">
        <v>132</v>
      </c>
      <c r="E109" s="129" t="s">
        <v>167</v>
      </c>
      <c r="F109" s="130" t="s">
        <v>168</v>
      </c>
      <c r="G109" s="131" t="s">
        <v>162</v>
      </c>
      <c r="H109" s="132">
        <v>0.534</v>
      </c>
      <c r="I109" s="133"/>
      <c r="J109" s="134">
        <f>ROUND(I109*H109,2)</f>
        <v>0</v>
      </c>
      <c r="K109" s="130" t="s">
        <v>136</v>
      </c>
      <c r="L109" s="33"/>
      <c r="M109" s="135" t="s">
        <v>19</v>
      </c>
      <c r="N109" s="136" t="s">
        <v>43</v>
      </c>
      <c r="P109" s="137">
        <f>O109*H109</f>
        <v>0</v>
      </c>
      <c r="Q109" s="137">
        <v>0</v>
      </c>
      <c r="R109" s="137">
        <f>Q109*H109</f>
        <v>0</v>
      </c>
      <c r="S109" s="137">
        <v>0.073</v>
      </c>
      <c r="T109" s="138">
        <f>S109*H109</f>
        <v>0.038982</v>
      </c>
      <c r="AR109" s="139" t="s">
        <v>137</v>
      </c>
      <c r="AT109" s="139" t="s">
        <v>132</v>
      </c>
      <c r="AU109" s="139" t="s">
        <v>82</v>
      </c>
      <c r="AY109" s="18" t="s">
        <v>129</v>
      </c>
      <c r="BE109" s="140">
        <f>IF(N109="základní",J109,0)</f>
        <v>0</v>
      </c>
      <c r="BF109" s="140">
        <f>IF(N109="snížená",J109,0)</f>
        <v>0</v>
      </c>
      <c r="BG109" s="140">
        <f>IF(N109="zákl. přenesená",J109,0)</f>
        <v>0</v>
      </c>
      <c r="BH109" s="140">
        <f>IF(N109="sníž. přenesená",J109,0)</f>
        <v>0</v>
      </c>
      <c r="BI109" s="140">
        <f>IF(N109="nulová",J109,0)</f>
        <v>0</v>
      </c>
      <c r="BJ109" s="18" t="s">
        <v>80</v>
      </c>
      <c r="BK109" s="140">
        <f>ROUND(I109*H109,2)</f>
        <v>0</v>
      </c>
      <c r="BL109" s="18" t="s">
        <v>137</v>
      </c>
      <c r="BM109" s="139" t="s">
        <v>169</v>
      </c>
    </row>
    <row r="110" spans="2:47" s="1" customFormat="1" ht="11.25">
      <c r="B110" s="33"/>
      <c r="D110" s="141" t="s">
        <v>139</v>
      </c>
      <c r="F110" s="142" t="s">
        <v>170</v>
      </c>
      <c r="I110" s="143"/>
      <c r="L110" s="33"/>
      <c r="M110" s="144"/>
      <c r="T110" s="54"/>
      <c r="AT110" s="18" t="s">
        <v>139</v>
      </c>
      <c r="AU110" s="18" t="s">
        <v>82</v>
      </c>
    </row>
    <row r="111" spans="2:51" s="13" customFormat="1" ht="11.25">
      <c r="B111" s="152"/>
      <c r="D111" s="146" t="s">
        <v>141</v>
      </c>
      <c r="E111" s="153" t="s">
        <v>19</v>
      </c>
      <c r="F111" s="154" t="s">
        <v>171</v>
      </c>
      <c r="H111" s="155">
        <v>0.534</v>
      </c>
      <c r="I111" s="156"/>
      <c r="L111" s="152"/>
      <c r="M111" s="157"/>
      <c r="T111" s="158"/>
      <c r="AT111" s="153" t="s">
        <v>141</v>
      </c>
      <c r="AU111" s="153" t="s">
        <v>82</v>
      </c>
      <c r="AV111" s="13" t="s">
        <v>82</v>
      </c>
      <c r="AW111" s="13" t="s">
        <v>33</v>
      </c>
      <c r="AX111" s="13" t="s">
        <v>80</v>
      </c>
      <c r="AY111" s="153" t="s">
        <v>129</v>
      </c>
    </row>
    <row r="112" spans="2:65" s="1" customFormat="1" ht="55.5" customHeight="1">
      <c r="B112" s="33"/>
      <c r="C112" s="128" t="s">
        <v>172</v>
      </c>
      <c r="D112" s="128" t="s">
        <v>132</v>
      </c>
      <c r="E112" s="129" t="s">
        <v>173</v>
      </c>
      <c r="F112" s="130" t="s">
        <v>174</v>
      </c>
      <c r="G112" s="131" t="s">
        <v>175</v>
      </c>
      <c r="H112" s="132">
        <v>1</v>
      </c>
      <c r="I112" s="133"/>
      <c r="J112" s="134">
        <f>ROUND(I112*H112,2)</f>
        <v>0</v>
      </c>
      <c r="K112" s="130" t="s">
        <v>136</v>
      </c>
      <c r="L112" s="33"/>
      <c r="M112" s="135" t="s">
        <v>19</v>
      </c>
      <c r="N112" s="136" t="s">
        <v>43</v>
      </c>
      <c r="P112" s="137">
        <f>O112*H112</f>
        <v>0</v>
      </c>
      <c r="Q112" s="137">
        <v>0</v>
      </c>
      <c r="R112" s="137">
        <f>Q112*H112</f>
        <v>0</v>
      </c>
      <c r="S112" s="137">
        <v>0.074</v>
      </c>
      <c r="T112" s="138">
        <f>S112*H112</f>
        <v>0.074</v>
      </c>
      <c r="AR112" s="139" t="s">
        <v>137</v>
      </c>
      <c r="AT112" s="139" t="s">
        <v>132</v>
      </c>
      <c r="AU112" s="139" t="s">
        <v>82</v>
      </c>
      <c r="AY112" s="18" t="s">
        <v>129</v>
      </c>
      <c r="BE112" s="140">
        <f>IF(N112="základní",J112,0)</f>
        <v>0</v>
      </c>
      <c r="BF112" s="140">
        <f>IF(N112="snížená",J112,0)</f>
        <v>0</v>
      </c>
      <c r="BG112" s="140">
        <f>IF(N112="zákl. přenesená",J112,0)</f>
        <v>0</v>
      </c>
      <c r="BH112" s="140">
        <f>IF(N112="sníž. přenesená",J112,0)</f>
        <v>0</v>
      </c>
      <c r="BI112" s="140">
        <f>IF(N112="nulová",J112,0)</f>
        <v>0</v>
      </c>
      <c r="BJ112" s="18" t="s">
        <v>80</v>
      </c>
      <c r="BK112" s="140">
        <f>ROUND(I112*H112,2)</f>
        <v>0</v>
      </c>
      <c r="BL112" s="18" t="s">
        <v>137</v>
      </c>
      <c r="BM112" s="139" t="s">
        <v>176</v>
      </c>
    </row>
    <row r="113" spans="2:47" s="1" customFormat="1" ht="11.25">
      <c r="B113" s="33"/>
      <c r="D113" s="141" t="s">
        <v>139</v>
      </c>
      <c r="F113" s="142" t="s">
        <v>177</v>
      </c>
      <c r="I113" s="143"/>
      <c r="L113" s="33"/>
      <c r="M113" s="144"/>
      <c r="T113" s="54"/>
      <c r="AT113" s="18" t="s">
        <v>139</v>
      </c>
      <c r="AU113" s="18" t="s">
        <v>82</v>
      </c>
    </row>
    <row r="114" spans="2:51" s="13" customFormat="1" ht="11.25">
      <c r="B114" s="152"/>
      <c r="D114" s="146" t="s">
        <v>141</v>
      </c>
      <c r="E114" s="153" t="s">
        <v>19</v>
      </c>
      <c r="F114" s="154" t="s">
        <v>178</v>
      </c>
      <c r="H114" s="155">
        <v>1</v>
      </c>
      <c r="I114" s="156"/>
      <c r="L114" s="152"/>
      <c r="M114" s="157"/>
      <c r="T114" s="158"/>
      <c r="AT114" s="153" t="s">
        <v>141</v>
      </c>
      <c r="AU114" s="153" t="s">
        <v>82</v>
      </c>
      <c r="AV114" s="13" t="s">
        <v>82</v>
      </c>
      <c r="AW114" s="13" t="s">
        <v>33</v>
      </c>
      <c r="AX114" s="13" t="s">
        <v>80</v>
      </c>
      <c r="AY114" s="153" t="s">
        <v>129</v>
      </c>
    </row>
    <row r="115" spans="2:65" s="1" customFormat="1" ht="55.5" customHeight="1">
      <c r="B115" s="33"/>
      <c r="C115" s="128" t="s">
        <v>179</v>
      </c>
      <c r="D115" s="128" t="s">
        <v>132</v>
      </c>
      <c r="E115" s="129" t="s">
        <v>180</v>
      </c>
      <c r="F115" s="130" t="s">
        <v>181</v>
      </c>
      <c r="G115" s="131" t="s">
        <v>162</v>
      </c>
      <c r="H115" s="132">
        <v>7.14</v>
      </c>
      <c r="I115" s="133"/>
      <c r="J115" s="134">
        <f>ROUND(I115*H115,2)</f>
        <v>0</v>
      </c>
      <c r="K115" s="130" t="s">
        <v>136</v>
      </c>
      <c r="L115" s="33"/>
      <c r="M115" s="135" t="s">
        <v>19</v>
      </c>
      <c r="N115" s="136" t="s">
        <v>43</v>
      </c>
      <c r="P115" s="137">
        <f>O115*H115</f>
        <v>0</v>
      </c>
      <c r="Q115" s="137">
        <v>0</v>
      </c>
      <c r="R115" s="137">
        <f>Q115*H115</f>
        <v>0</v>
      </c>
      <c r="S115" s="137">
        <v>0.18</v>
      </c>
      <c r="T115" s="138">
        <f>S115*H115</f>
        <v>1.2852</v>
      </c>
      <c r="AR115" s="139" t="s">
        <v>137</v>
      </c>
      <c r="AT115" s="139" t="s">
        <v>132</v>
      </c>
      <c r="AU115" s="139" t="s">
        <v>82</v>
      </c>
      <c r="AY115" s="18" t="s">
        <v>129</v>
      </c>
      <c r="BE115" s="140">
        <f>IF(N115="základní",J115,0)</f>
        <v>0</v>
      </c>
      <c r="BF115" s="140">
        <f>IF(N115="snížená",J115,0)</f>
        <v>0</v>
      </c>
      <c r="BG115" s="140">
        <f>IF(N115="zákl. přenesená",J115,0)</f>
        <v>0</v>
      </c>
      <c r="BH115" s="140">
        <f>IF(N115="sníž. přenesená",J115,0)</f>
        <v>0</v>
      </c>
      <c r="BI115" s="140">
        <f>IF(N115="nulová",J115,0)</f>
        <v>0</v>
      </c>
      <c r="BJ115" s="18" t="s">
        <v>80</v>
      </c>
      <c r="BK115" s="140">
        <f>ROUND(I115*H115,2)</f>
        <v>0</v>
      </c>
      <c r="BL115" s="18" t="s">
        <v>137</v>
      </c>
      <c r="BM115" s="139" t="s">
        <v>182</v>
      </c>
    </row>
    <row r="116" spans="2:47" s="1" customFormat="1" ht="11.25">
      <c r="B116" s="33"/>
      <c r="D116" s="141" t="s">
        <v>139</v>
      </c>
      <c r="F116" s="142" t="s">
        <v>183</v>
      </c>
      <c r="I116" s="143"/>
      <c r="L116" s="33"/>
      <c r="M116" s="144"/>
      <c r="T116" s="54"/>
      <c r="AT116" s="18" t="s">
        <v>139</v>
      </c>
      <c r="AU116" s="18" t="s">
        <v>82</v>
      </c>
    </row>
    <row r="117" spans="2:51" s="13" customFormat="1" ht="11.25">
      <c r="B117" s="152"/>
      <c r="D117" s="146" t="s">
        <v>141</v>
      </c>
      <c r="E117" s="153" t="s">
        <v>19</v>
      </c>
      <c r="F117" s="154" t="s">
        <v>184</v>
      </c>
      <c r="H117" s="155">
        <v>1.2</v>
      </c>
      <c r="I117" s="156"/>
      <c r="L117" s="152"/>
      <c r="M117" s="157"/>
      <c r="T117" s="158"/>
      <c r="AT117" s="153" t="s">
        <v>141</v>
      </c>
      <c r="AU117" s="153" t="s">
        <v>82</v>
      </c>
      <c r="AV117" s="13" t="s">
        <v>82</v>
      </c>
      <c r="AW117" s="13" t="s">
        <v>33</v>
      </c>
      <c r="AX117" s="13" t="s">
        <v>72</v>
      </c>
      <c r="AY117" s="153" t="s">
        <v>129</v>
      </c>
    </row>
    <row r="118" spans="2:51" s="13" customFormat="1" ht="11.25">
      <c r="B118" s="152"/>
      <c r="D118" s="146" t="s">
        <v>141</v>
      </c>
      <c r="E118" s="153" t="s">
        <v>19</v>
      </c>
      <c r="F118" s="154" t="s">
        <v>185</v>
      </c>
      <c r="H118" s="155">
        <v>1.98</v>
      </c>
      <c r="I118" s="156"/>
      <c r="L118" s="152"/>
      <c r="M118" s="157"/>
      <c r="T118" s="158"/>
      <c r="AT118" s="153" t="s">
        <v>141</v>
      </c>
      <c r="AU118" s="153" t="s">
        <v>82</v>
      </c>
      <c r="AV118" s="13" t="s">
        <v>82</v>
      </c>
      <c r="AW118" s="13" t="s">
        <v>33</v>
      </c>
      <c r="AX118" s="13" t="s">
        <v>72</v>
      </c>
      <c r="AY118" s="153" t="s">
        <v>129</v>
      </c>
    </row>
    <row r="119" spans="2:51" s="13" customFormat="1" ht="11.25">
      <c r="B119" s="152"/>
      <c r="D119" s="146" t="s">
        <v>141</v>
      </c>
      <c r="E119" s="153" t="s">
        <v>19</v>
      </c>
      <c r="F119" s="154" t="s">
        <v>186</v>
      </c>
      <c r="H119" s="155">
        <v>1.98</v>
      </c>
      <c r="I119" s="156"/>
      <c r="L119" s="152"/>
      <c r="M119" s="157"/>
      <c r="T119" s="158"/>
      <c r="AT119" s="153" t="s">
        <v>141</v>
      </c>
      <c r="AU119" s="153" t="s">
        <v>82</v>
      </c>
      <c r="AV119" s="13" t="s">
        <v>82</v>
      </c>
      <c r="AW119" s="13" t="s">
        <v>33</v>
      </c>
      <c r="AX119" s="13" t="s">
        <v>72</v>
      </c>
      <c r="AY119" s="153" t="s">
        <v>129</v>
      </c>
    </row>
    <row r="120" spans="2:51" s="13" customFormat="1" ht="11.25">
      <c r="B120" s="152"/>
      <c r="D120" s="146" t="s">
        <v>141</v>
      </c>
      <c r="E120" s="153" t="s">
        <v>19</v>
      </c>
      <c r="F120" s="154" t="s">
        <v>187</v>
      </c>
      <c r="H120" s="155">
        <v>1.98</v>
      </c>
      <c r="I120" s="156"/>
      <c r="L120" s="152"/>
      <c r="M120" s="157"/>
      <c r="T120" s="158"/>
      <c r="AT120" s="153" t="s">
        <v>141</v>
      </c>
      <c r="AU120" s="153" t="s">
        <v>82</v>
      </c>
      <c r="AV120" s="13" t="s">
        <v>82</v>
      </c>
      <c r="AW120" s="13" t="s">
        <v>33</v>
      </c>
      <c r="AX120" s="13" t="s">
        <v>72</v>
      </c>
      <c r="AY120" s="153" t="s">
        <v>129</v>
      </c>
    </row>
    <row r="121" spans="2:51" s="14" customFormat="1" ht="11.25">
      <c r="B121" s="159"/>
      <c r="D121" s="146" t="s">
        <v>141</v>
      </c>
      <c r="E121" s="160" t="s">
        <v>19</v>
      </c>
      <c r="F121" s="161" t="s">
        <v>188</v>
      </c>
      <c r="H121" s="162">
        <v>7.14</v>
      </c>
      <c r="I121" s="163"/>
      <c r="L121" s="159"/>
      <c r="M121" s="164"/>
      <c r="T121" s="165"/>
      <c r="AT121" s="160" t="s">
        <v>141</v>
      </c>
      <c r="AU121" s="160" t="s">
        <v>82</v>
      </c>
      <c r="AV121" s="14" t="s">
        <v>137</v>
      </c>
      <c r="AW121" s="14" t="s">
        <v>33</v>
      </c>
      <c r="AX121" s="14" t="s">
        <v>80</v>
      </c>
      <c r="AY121" s="160" t="s">
        <v>129</v>
      </c>
    </row>
    <row r="122" spans="2:65" s="1" customFormat="1" ht="44.25" customHeight="1">
      <c r="B122" s="33"/>
      <c r="C122" s="128" t="s">
        <v>130</v>
      </c>
      <c r="D122" s="128" t="s">
        <v>132</v>
      </c>
      <c r="E122" s="129" t="s">
        <v>189</v>
      </c>
      <c r="F122" s="130" t="s">
        <v>190</v>
      </c>
      <c r="G122" s="131" t="s">
        <v>191</v>
      </c>
      <c r="H122" s="132">
        <v>0.75</v>
      </c>
      <c r="I122" s="133"/>
      <c r="J122" s="134">
        <f>ROUND(I122*H122,2)</f>
        <v>0</v>
      </c>
      <c r="K122" s="130" t="s">
        <v>136</v>
      </c>
      <c r="L122" s="33"/>
      <c r="M122" s="135" t="s">
        <v>19</v>
      </c>
      <c r="N122" s="136" t="s">
        <v>43</v>
      </c>
      <c r="P122" s="137">
        <f>O122*H122</f>
        <v>0</v>
      </c>
      <c r="Q122" s="137">
        <v>0.00113</v>
      </c>
      <c r="R122" s="137">
        <f>Q122*H122</f>
        <v>0.0008475</v>
      </c>
      <c r="S122" s="137">
        <v>0.011</v>
      </c>
      <c r="T122" s="138">
        <f>S122*H122</f>
        <v>0.00825</v>
      </c>
      <c r="AR122" s="139" t="s">
        <v>137</v>
      </c>
      <c r="AT122" s="139" t="s">
        <v>132</v>
      </c>
      <c r="AU122" s="139" t="s">
        <v>82</v>
      </c>
      <c r="AY122" s="18" t="s">
        <v>129</v>
      </c>
      <c r="BE122" s="140">
        <f>IF(N122="základní",J122,0)</f>
        <v>0</v>
      </c>
      <c r="BF122" s="140">
        <f>IF(N122="snížená",J122,0)</f>
        <v>0</v>
      </c>
      <c r="BG122" s="140">
        <f>IF(N122="zákl. přenesená",J122,0)</f>
        <v>0</v>
      </c>
      <c r="BH122" s="140">
        <f>IF(N122="sníž. přenesená",J122,0)</f>
        <v>0</v>
      </c>
      <c r="BI122" s="140">
        <f>IF(N122="nulová",J122,0)</f>
        <v>0</v>
      </c>
      <c r="BJ122" s="18" t="s">
        <v>80</v>
      </c>
      <c r="BK122" s="140">
        <f>ROUND(I122*H122,2)</f>
        <v>0</v>
      </c>
      <c r="BL122" s="18" t="s">
        <v>137</v>
      </c>
      <c r="BM122" s="139" t="s">
        <v>192</v>
      </c>
    </row>
    <row r="123" spans="2:47" s="1" customFormat="1" ht="11.25">
      <c r="B123" s="33"/>
      <c r="D123" s="141" t="s">
        <v>139</v>
      </c>
      <c r="F123" s="142" t="s">
        <v>193</v>
      </c>
      <c r="I123" s="143"/>
      <c r="L123" s="33"/>
      <c r="M123" s="144"/>
      <c r="T123" s="54"/>
      <c r="AT123" s="18" t="s">
        <v>139</v>
      </c>
      <c r="AU123" s="18" t="s">
        <v>82</v>
      </c>
    </row>
    <row r="124" spans="2:51" s="13" customFormat="1" ht="11.25">
      <c r="B124" s="152"/>
      <c r="D124" s="146" t="s">
        <v>141</v>
      </c>
      <c r="E124" s="153" t="s">
        <v>19</v>
      </c>
      <c r="F124" s="154" t="s">
        <v>194</v>
      </c>
      <c r="H124" s="155">
        <v>0.75</v>
      </c>
      <c r="I124" s="156"/>
      <c r="L124" s="152"/>
      <c r="M124" s="157"/>
      <c r="T124" s="158"/>
      <c r="AT124" s="153" t="s">
        <v>141</v>
      </c>
      <c r="AU124" s="153" t="s">
        <v>82</v>
      </c>
      <c r="AV124" s="13" t="s">
        <v>82</v>
      </c>
      <c r="AW124" s="13" t="s">
        <v>33</v>
      </c>
      <c r="AX124" s="13" t="s">
        <v>80</v>
      </c>
      <c r="AY124" s="153" t="s">
        <v>129</v>
      </c>
    </row>
    <row r="125" spans="2:65" s="1" customFormat="1" ht="44.25" customHeight="1">
      <c r="B125" s="33"/>
      <c r="C125" s="128" t="s">
        <v>195</v>
      </c>
      <c r="D125" s="128" t="s">
        <v>132</v>
      </c>
      <c r="E125" s="129" t="s">
        <v>196</v>
      </c>
      <c r="F125" s="130" t="s">
        <v>197</v>
      </c>
      <c r="G125" s="131" t="s">
        <v>162</v>
      </c>
      <c r="H125" s="132">
        <v>31.44</v>
      </c>
      <c r="I125" s="133"/>
      <c r="J125" s="134">
        <f>ROUND(I125*H125,2)</f>
        <v>0</v>
      </c>
      <c r="K125" s="130" t="s">
        <v>136</v>
      </c>
      <c r="L125" s="33"/>
      <c r="M125" s="135" t="s">
        <v>19</v>
      </c>
      <c r="N125" s="136" t="s">
        <v>43</v>
      </c>
      <c r="P125" s="137">
        <f>O125*H125</f>
        <v>0</v>
      </c>
      <c r="Q125" s="137">
        <v>0</v>
      </c>
      <c r="R125" s="137">
        <f>Q125*H125</f>
        <v>0</v>
      </c>
      <c r="S125" s="137">
        <v>0.005</v>
      </c>
      <c r="T125" s="138">
        <f>S125*H125</f>
        <v>0.1572</v>
      </c>
      <c r="AR125" s="139" t="s">
        <v>137</v>
      </c>
      <c r="AT125" s="139" t="s">
        <v>132</v>
      </c>
      <c r="AU125" s="139" t="s">
        <v>82</v>
      </c>
      <c r="AY125" s="18" t="s">
        <v>129</v>
      </c>
      <c r="BE125" s="140">
        <f>IF(N125="základní",J125,0)</f>
        <v>0</v>
      </c>
      <c r="BF125" s="140">
        <f>IF(N125="snížená",J125,0)</f>
        <v>0</v>
      </c>
      <c r="BG125" s="140">
        <f>IF(N125="zákl. přenesená",J125,0)</f>
        <v>0</v>
      </c>
      <c r="BH125" s="140">
        <f>IF(N125="sníž. přenesená",J125,0)</f>
        <v>0</v>
      </c>
      <c r="BI125" s="140">
        <f>IF(N125="nulová",J125,0)</f>
        <v>0</v>
      </c>
      <c r="BJ125" s="18" t="s">
        <v>80</v>
      </c>
      <c r="BK125" s="140">
        <f>ROUND(I125*H125,2)</f>
        <v>0</v>
      </c>
      <c r="BL125" s="18" t="s">
        <v>137</v>
      </c>
      <c r="BM125" s="139" t="s">
        <v>198</v>
      </c>
    </row>
    <row r="126" spans="2:47" s="1" customFormat="1" ht="11.25">
      <c r="B126" s="33"/>
      <c r="D126" s="141" t="s">
        <v>139</v>
      </c>
      <c r="F126" s="142" t="s">
        <v>199</v>
      </c>
      <c r="I126" s="143"/>
      <c r="L126" s="33"/>
      <c r="M126" s="144"/>
      <c r="T126" s="54"/>
      <c r="AT126" s="18" t="s">
        <v>139</v>
      </c>
      <c r="AU126" s="18" t="s">
        <v>82</v>
      </c>
    </row>
    <row r="127" spans="2:51" s="13" customFormat="1" ht="11.25">
      <c r="B127" s="152"/>
      <c r="D127" s="146" t="s">
        <v>141</v>
      </c>
      <c r="E127" s="153" t="s">
        <v>19</v>
      </c>
      <c r="F127" s="154" t="s">
        <v>200</v>
      </c>
      <c r="H127" s="155">
        <v>31.44</v>
      </c>
      <c r="I127" s="156"/>
      <c r="L127" s="152"/>
      <c r="M127" s="157"/>
      <c r="T127" s="158"/>
      <c r="AT127" s="153" t="s">
        <v>141</v>
      </c>
      <c r="AU127" s="153" t="s">
        <v>82</v>
      </c>
      <c r="AV127" s="13" t="s">
        <v>82</v>
      </c>
      <c r="AW127" s="13" t="s">
        <v>33</v>
      </c>
      <c r="AX127" s="13" t="s">
        <v>80</v>
      </c>
      <c r="AY127" s="153" t="s">
        <v>129</v>
      </c>
    </row>
    <row r="128" spans="2:65" s="1" customFormat="1" ht="44.25" customHeight="1">
      <c r="B128" s="33"/>
      <c r="C128" s="128" t="s">
        <v>201</v>
      </c>
      <c r="D128" s="128" t="s">
        <v>132</v>
      </c>
      <c r="E128" s="129" t="s">
        <v>202</v>
      </c>
      <c r="F128" s="130" t="s">
        <v>203</v>
      </c>
      <c r="G128" s="131" t="s">
        <v>162</v>
      </c>
      <c r="H128" s="132">
        <v>1.872</v>
      </c>
      <c r="I128" s="133"/>
      <c r="J128" s="134">
        <f>ROUND(I128*H128,2)</f>
        <v>0</v>
      </c>
      <c r="K128" s="130" t="s">
        <v>136</v>
      </c>
      <c r="L128" s="33"/>
      <c r="M128" s="135" t="s">
        <v>19</v>
      </c>
      <c r="N128" s="136" t="s">
        <v>43</v>
      </c>
      <c r="P128" s="137">
        <f>O128*H128</f>
        <v>0</v>
      </c>
      <c r="Q128" s="137">
        <v>0</v>
      </c>
      <c r="R128" s="137">
        <f>Q128*H128</f>
        <v>0</v>
      </c>
      <c r="S128" s="137">
        <v>0.059</v>
      </c>
      <c r="T128" s="138">
        <f>S128*H128</f>
        <v>0.110448</v>
      </c>
      <c r="AR128" s="139" t="s">
        <v>137</v>
      </c>
      <c r="AT128" s="139" t="s">
        <v>132</v>
      </c>
      <c r="AU128" s="139" t="s">
        <v>82</v>
      </c>
      <c r="AY128" s="18" t="s">
        <v>129</v>
      </c>
      <c r="BE128" s="140">
        <f>IF(N128="základní",J128,0)</f>
        <v>0</v>
      </c>
      <c r="BF128" s="140">
        <f>IF(N128="snížená",J128,0)</f>
        <v>0</v>
      </c>
      <c r="BG128" s="140">
        <f>IF(N128="zákl. přenesená",J128,0)</f>
        <v>0</v>
      </c>
      <c r="BH128" s="140">
        <f>IF(N128="sníž. přenesená",J128,0)</f>
        <v>0</v>
      </c>
      <c r="BI128" s="140">
        <f>IF(N128="nulová",J128,0)</f>
        <v>0</v>
      </c>
      <c r="BJ128" s="18" t="s">
        <v>80</v>
      </c>
      <c r="BK128" s="140">
        <f>ROUND(I128*H128,2)</f>
        <v>0</v>
      </c>
      <c r="BL128" s="18" t="s">
        <v>137</v>
      </c>
      <c r="BM128" s="139" t="s">
        <v>204</v>
      </c>
    </row>
    <row r="129" spans="2:47" s="1" customFormat="1" ht="11.25">
      <c r="B129" s="33"/>
      <c r="D129" s="141" t="s">
        <v>139</v>
      </c>
      <c r="F129" s="142" t="s">
        <v>205</v>
      </c>
      <c r="I129" s="143"/>
      <c r="L129" s="33"/>
      <c r="M129" s="144"/>
      <c r="T129" s="54"/>
      <c r="AT129" s="18" t="s">
        <v>139</v>
      </c>
      <c r="AU129" s="18" t="s">
        <v>82</v>
      </c>
    </row>
    <row r="130" spans="2:51" s="13" customFormat="1" ht="11.25">
      <c r="B130" s="152"/>
      <c r="D130" s="146" t="s">
        <v>141</v>
      </c>
      <c r="E130" s="153" t="s">
        <v>19</v>
      </c>
      <c r="F130" s="154" t="s">
        <v>206</v>
      </c>
      <c r="H130" s="155">
        <v>1.872</v>
      </c>
      <c r="I130" s="156"/>
      <c r="L130" s="152"/>
      <c r="M130" s="157"/>
      <c r="T130" s="158"/>
      <c r="AT130" s="153" t="s">
        <v>141</v>
      </c>
      <c r="AU130" s="153" t="s">
        <v>82</v>
      </c>
      <c r="AV130" s="13" t="s">
        <v>82</v>
      </c>
      <c r="AW130" s="13" t="s">
        <v>33</v>
      </c>
      <c r="AX130" s="13" t="s">
        <v>80</v>
      </c>
      <c r="AY130" s="153" t="s">
        <v>129</v>
      </c>
    </row>
    <row r="131" spans="2:65" s="1" customFormat="1" ht="37.9" customHeight="1">
      <c r="B131" s="33"/>
      <c r="C131" s="128" t="s">
        <v>207</v>
      </c>
      <c r="D131" s="128" t="s">
        <v>132</v>
      </c>
      <c r="E131" s="129" t="s">
        <v>208</v>
      </c>
      <c r="F131" s="130" t="s">
        <v>209</v>
      </c>
      <c r="G131" s="131" t="s">
        <v>162</v>
      </c>
      <c r="H131" s="132">
        <v>33.312</v>
      </c>
      <c r="I131" s="133"/>
      <c r="J131" s="134">
        <f>ROUND(I131*H131,2)</f>
        <v>0</v>
      </c>
      <c r="K131" s="130" t="s">
        <v>136</v>
      </c>
      <c r="L131" s="33"/>
      <c r="M131" s="135" t="s">
        <v>19</v>
      </c>
      <c r="N131" s="136" t="s">
        <v>43</v>
      </c>
      <c r="P131" s="137">
        <f>O131*H131</f>
        <v>0</v>
      </c>
      <c r="Q131" s="137">
        <v>0</v>
      </c>
      <c r="R131" s="137">
        <f>Q131*H131</f>
        <v>0</v>
      </c>
      <c r="S131" s="137">
        <v>0.0106</v>
      </c>
      <c r="T131" s="138">
        <f>S131*H131</f>
        <v>0.35310719999999995</v>
      </c>
      <c r="AR131" s="139" t="s">
        <v>137</v>
      </c>
      <c r="AT131" s="139" t="s">
        <v>132</v>
      </c>
      <c r="AU131" s="139" t="s">
        <v>82</v>
      </c>
      <c r="AY131" s="18" t="s">
        <v>129</v>
      </c>
      <c r="BE131" s="140">
        <f>IF(N131="základní",J131,0)</f>
        <v>0</v>
      </c>
      <c r="BF131" s="140">
        <f>IF(N131="snížená",J131,0)</f>
        <v>0</v>
      </c>
      <c r="BG131" s="140">
        <f>IF(N131="zákl. přenesená",J131,0)</f>
        <v>0</v>
      </c>
      <c r="BH131" s="140">
        <f>IF(N131="sníž. přenesená",J131,0)</f>
        <v>0</v>
      </c>
      <c r="BI131" s="140">
        <f>IF(N131="nulová",J131,0)</f>
        <v>0</v>
      </c>
      <c r="BJ131" s="18" t="s">
        <v>80</v>
      </c>
      <c r="BK131" s="140">
        <f>ROUND(I131*H131,2)</f>
        <v>0</v>
      </c>
      <c r="BL131" s="18" t="s">
        <v>137</v>
      </c>
      <c r="BM131" s="139" t="s">
        <v>210</v>
      </c>
    </row>
    <row r="132" spans="2:47" s="1" customFormat="1" ht="11.25">
      <c r="B132" s="33"/>
      <c r="D132" s="141" t="s">
        <v>139</v>
      </c>
      <c r="F132" s="142" t="s">
        <v>211</v>
      </c>
      <c r="I132" s="143"/>
      <c r="L132" s="33"/>
      <c r="M132" s="144"/>
      <c r="T132" s="54"/>
      <c r="AT132" s="18" t="s">
        <v>139</v>
      </c>
      <c r="AU132" s="18" t="s">
        <v>82</v>
      </c>
    </row>
    <row r="133" spans="2:51" s="13" customFormat="1" ht="11.25">
      <c r="B133" s="152"/>
      <c r="D133" s="146" t="s">
        <v>141</v>
      </c>
      <c r="E133" s="153" t="s">
        <v>19</v>
      </c>
      <c r="F133" s="154" t="s">
        <v>212</v>
      </c>
      <c r="H133" s="155">
        <v>33.312</v>
      </c>
      <c r="I133" s="156"/>
      <c r="L133" s="152"/>
      <c r="M133" s="157"/>
      <c r="T133" s="158"/>
      <c r="AT133" s="153" t="s">
        <v>141</v>
      </c>
      <c r="AU133" s="153" t="s">
        <v>82</v>
      </c>
      <c r="AV133" s="13" t="s">
        <v>82</v>
      </c>
      <c r="AW133" s="13" t="s">
        <v>33</v>
      </c>
      <c r="AX133" s="13" t="s">
        <v>80</v>
      </c>
      <c r="AY133" s="153" t="s">
        <v>129</v>
      </c>
    </row>
    <row r="134" spans="2:65" s="1" customFormat="1" ht="33" customHeight="1">
      <c r="B134" s="33"/>
      <c r="C134" s="128" t="s">
        <v>213</v>
      </c>
      <c r="D134" s="128" t="s">
        <v>132</v>
      </c>
      <c r="E134" s="129" t="s">
        <v>214</v>
      </c>
      <c r="F134" s="130" t="s">
        <v>215</v>
      </c>
      <c r="G134" s="131" t="s">
        <v>162</v>
      </c>
      <c r="H134" s="132">
        <v>1.872</v>
      </c>
      <c r="I134" s="133"/>
      <c r="J134" s="134">
        <f>ROUND(I134*H134,2)</f>
        <v>0</v>
      </c>
      <c r="K134" s="130" t="s">
        <v>136</v>
      </c>
      <c r="L134" s="33"/>
      <c r="M134" s="135" t="s">
        <v>19</v>
      </c>
      <c r="N134" s="136" t="s">
        <v>43</v>
      </c>
      <c r="P134" s="137">
        <f>O134*H134</f>
        <v>0</v>
      </c>
      <c r="Q134" s="137">
        <v>0</v>
      </c>
      <c r="R134" s="137">
        <f>Q134*H134</f>
        <v>0</v>
      </c>
      <c r="S134" s="137">
        <v>0</v>
      </c>
      <c r="T134" s="138">
        <f>S134*H134</f>
        <v>0</v>
      </c>
      <c r="AR134" s="139" t="s">
        <v>137</v>
      </c>
      <c r="AT134" s="139" t="s">
        <v>132</v>
      </c>
      <c r="AU134" s="139" t="s">
        <v>82</v>
      </c>
      <c r="AY134" s="18" t="s">
        <v>129</v>
      </c>
      <c r="BE134" s="140">
        <f>IF(N134="základní",J134,0)</f>
        <v>0</v>
      </c>
      <c r="BF134" s="140">
        <f>IF(N134="snížená",J134,0)</f>
        <v>0</v>
      </c>
      <c r="BG134" s="140">
        <f>IF(N134="zákl. přenesená",J134,0)</f>
        <v>0</v>
      </c>
      <c r="BH134" s="140">
        <f>IF(N134="sníž. přenesená",J134,0)</f>
        <v>0</v>
      </c>
      <c r="BI134" s="140">
        <f>IF(N134="nulová",J134,0)</f>
        <v>0</v>
      </c>
      <c r="BJ134" s="18" t="s">
        <v>80</v>
      </c>
      <c r="BK134" s="140">
        <f>ROUND(I134*H134,2)</f>
        <v>0</v>
      </c>
      <c r="BL134" s="18" t="s">
        <v>137</v>
      </c>
      <c r="BM134" s="139" t="s">
        <v>216</v>
      </c>
    </row>
    <row r="135" spans="2:47" s="1" customFormat="1" ht="11.25">
      <c r="B135" s="33"/>
      <c r="D135" s="141" t="s">
        <v>139</v>
      </c>
      <c r="F135" s="142" t="s">
        <v>217</v>
      </c>
      <c r="I135" s="143"/>
      <c r="L135" s="33"/>
      <c r="M135" s="144"/>
      <c r="T135" s="54"/>
      <c r="AT135" s="18" t="s">
        <v>139</v>
      </c>
      <c r="AU135" s="18" t="s">
        <v>82</v>
      </c>
    </row>
    <row r="136" spans="2:65" s="1" customFormat="1" ht="24.2" customHeight="1">
      <c r="B136" s="33"/>
      <c r="C136" s="128" t="s">
        <v>218</v>
      </c>
      <c r="D136" s="128" t="s">
        <v>132</v>
      </c>
      <c r="E136" s="129" t="s">
        <v>219</v>
      </c>
      <c r="F136" s="130" t="s">
        <v>220</v>
      </c>
      <c r="G136" s="131" t="s">
        <v>162</v>
      </c>
      <c r="H136" s="132">
        <v>31.44</v>
      </c>
      <c r="I136" s="133"/>
      <c r="J136" s="134">
        <f>ROUND(I136*H136,2)</f>
        <v>0</v>
      </c>
      <c r="K136" s="130" t="s">
        <v>19</v>
      </c>
      <c r="L136" s="33"/>
      <c r="M136" s="135" t="s">
        <v>19</v>
      </c>
      <c r="N136" s="136" t="s">
        <v>43</v>
      </c>
      <c r="P136" s="137">
        <f>O136*H136</f>
        <v>0</v>
      </c>
      <c r="Q136" s="137">
        <v>0</v>
      </c>
      <c r="R136" s="137">
        <f>Q136*H136</f>
        <v>0</v>
      </c>
      <c r="S136" s="137">
        <v>0.002</v>
      </c>
      <c r="T136" s="138">
        <f>S136*H136</f>
        <v>0.06288</v>
      </c>
      <c r="AR136" s="139" t="s">
        <v>137</v>
      </c>
      <c r="AT136" s="139" t="s">
        <v>132</v>
      </c>
      <c r="AU136" s="139" t="s">
        <v>82</v>
      </c>
      <c r="AY136" s="18" t="s">
        <v>129</v>
      </c>
      <c r="BE136" s="140">
        <f>IF(N136="základní",J136,0)</f>
        <v>0</v>
      </c>
      <c r="BF136" s="140">
        <f>IF(N136="snížená",J136,0)</f>
        <v>0</v>
      </c>
      <c r="BG136" s="140">
        <f>IF(N136="zákl. přenesená",J136,0)</f>
        <v>0</v>
      </c>
      <c r="BH136" s="140">
        <f>IF(N136="sníž. přenesená",J136,0)</f>
        <v>0</v>
      </c>
      <c r="BI136" s="140">
        <f>IF(N136="nulová",J136,0)</f>
        <v>0</v>
      </c>
      <c r="BJ136" s="18" t="s">
        <v>80</v>
      </c>
      <c r="BK136" s="140">
        <f>ROUND(I136*H136,2)</f>
        <v>0</v>
      </c>
      <c r="BL136" s="18" t="s">
        <v>137</v>
      </c>
      <c r="BM136" s="139" t="s">
        <v>221</v>
      </c>
    </row>
    <row r="137" spans="2:51" s="12" customFormat="1" ht="11.25">
      <c r="B137" s="145"/>
      <c r="D137" s="146" t="s">
        <v>141</v>
      </c>
      <c r="E137" s="147" t="s">
        <v>19</v>
      </c>
      <c r="F137" s="148" t="s">
        <v>222</v>
      </c>
      <c r="H137" s="147" t="s">
        <v>19</v>
      </c>
      <c r="I137" s="149"/>
      <c r="L137" s="145"/>
      <c r="M137" s="150"/>
      <c r="T137" s="151"/>
      <c r="AT137" s="147" t="s">
        <v>141</v>
      </c>
      <c r="AU137" s="147" t="s">
        <v>82</v>
      </c>
      <c r="AV137" s="12" t="s">
        <v>80</v>
      </c>
      <c r="AW137" s="12" t="s">
        <v>33</v>
      </c>
      <c r="AX137" s="12" t="s">
        <v>72</v>
      </c>
      <c r="AY137" s="147" t="s">
        <v>129</v>
      </c>
    </row>
    <row r="138" spans="2:51" s="13" customFormat="1" ht="11.25">
      <c r="B138" s="152"/>
      <c r="D138" s="146" t="s">
        <v>141</v>
      </c>
      <c r="E138" s="153" t="s">
        <v>19</v>
      </c>
      <c r="F138" s="154" t="s">
        <v>223</v>
      </c>
      <c r="H138" s="155">
        <v>31.44</v>
      </c>
      <c r="I138" s="156"/>
      <c r="L138" s="152"/>
      <c r="M138" s="157"/>
      <c r="T138" s="158"/>
      <c r="AT138" s="153" t="s">
        <v>141</v>
      </c>
      <c r="AU138" s="153" t="s">
        <v>82</v>
      </c>
      <c r="AV138" s="13" t="s">
        <v>82</v>
      </c>
      <c r="AW138" s="13" t="s">
        <v>33</v>
      </c>
      <c r="AX138" s="13" t="s">
        <v>80</v>
      </c>
      <c r="AY138" s="153" t="s">
        <v>129</v>
      </c>
    </row>
    <row r="139" spans="2:65" s="1" customFormat="1" ht="16.5" customHeight="1">
      <c r="B139" s="33"/>
      <c r="C139" s="128" t="s">
        <v>8</v>
      </c>
      <c r="D139" s="128" t="s">
        <v>132</v>
      </c>
      <c r="E139" s="129" t="s">
        <v>224</v>
      </c>
      <c r="F139" s="130" t="s">
        <v>225</v>
      </c>
      <c r="G139" s="131" t="s">
        <v>226</v>
      </c>
      <c r="H139" s="132">
        <v>1</v>
      </c>
      <c r="I139" s="133"/>
      <c r="J139" s="134">
        <f>ROUND(I139*H139,2)</f>
        <v>0</v>
      </c>
      <c r="K139" s="130" t="s">
        <v>19</v>
      </c>
      <c r="L139" s="33"/>
      <c r="M139" s="135" t="s">
        <v>19</v>
      </c>
      <c r="N139" s="136" t="s">
        <v>43</v>
      </c>
      <c r="P139" s="137">
        <f>O139*H139</f>
        <v>0</v>
      </c>
      <c r="Q139" s="137">
        <v>0</v>
      </c>
      <c r="R139" s="137">
        <f>Q139*H139</f>
        <v>0</v>
      </c>
      <c r="S139" s="137">
        <v>0</v>
      </c>
      <c r="T139" s="138">
        <f>S139*H139</f>
        <v>0</v>
      </c>
      <c r="AR139" s="139" t="s">
        <v>137</v>
      </c>
      <c r="AT139" s="139" t="s">
        <v>132</v>
      </c>
      <c r="AU139" s="139" t="s">
        <v>82</v>
      </c>
      <c r="AY139" s="18" t="s">
        <v>129</v>
      </c>
      <c r="BE139" s="140">
        <f>IF(N139="základní",J139,0)</f>
        <v>0</v>
      </c>
      <c r="BF139" s="140">
        <f>IF(N139="snížená",J139,0)</f>
        <v>0</v>
      </c>
      <c r="BG139" s="140">
        <f>IF(N139="zákl. přenesená",J139,0)</f>
        <v>0</v>
      </c>
      <c r="BH139" s="140">
        <f>IF(N139="sníž. přenesená",J139,0)</f>
        <v>0</v>
      </c>
      <c r="BI139" s="140">
        <f>IF(N139="nulová",J139,0)</f>
        <v>0</v>
      </c>
      <c r="BJ139" s="18" t="s">
        <v>80</v>
      </c>
      <c r="BK139" s="140">
        <f>ROUND(I139*H139,2)</f>
        <v>0</v>
      </c>
      <c r="BL139" s="18" t="s">
        <v>137</v>
      </c>
      <c r="BM139" s="139" t="s">
        <v>227</v>
      </c>
    </row>
    <row r="140" spans="2:51" s="12" customFormat="1" ht="11.25">
      <c r="B140" s="145"/>
      <c r="D140" s="146" t="s">
        <v>141</v>
      </c>
      <c r="E140" s="147" t="s">
        <v>19</v>
      </c>
      <c r="F140" s="148" t="s">
        <v>228</v>
      </c>
      <c r="H140" s="147" t="s">
        <v>19</v>
      </c>
      <c r="I140" s="149"/>
      <c r="L140" s="145"/>
      <c r="M140" s="150"/>
      <c r="T140" s="151"/>
      <c r="AT140" s="147" t="s">
        <v>141</v>
      </c>
      <c r="AU140" s="147" t="s">
        <v>82</v>
      </c>
      <c r="AV140" s="12" t="s">
        <v>80</v>
      </c>
      <c r="AW140" s="12" t="s">
        <v>33</v>
      </c>
      <c r="AX140" s="12" t="s">
        <v>72</v>
      </c>
      <c r="AY140" s="147" t="s">
        <v>129</v>
      </c>
    </row>
    <row r="141" spans="2:51" s="13" customFormat="1" ht="11.25">
      <c r="B141" s="152"/>
      <c r="D141" s="146" t="s">
        <v>141</v>
      </c>
      <c r="E141" s="153" t="s">
        <v>19</v>
      </c>
      <c r="F141" s="154" t="s">
        <v>80</v>
      </c>
      <c r="H141" s="155">
        <v>1</v>
      </c>
      <c r="I141" s="156"/>
      <c r="L141" s="152"/>
      <c r="M141" s="157"/>
      <c r="T141" s="158"/>
      <c r="AT141" s="153" t="s">
        <v>141</v>
      </c>
      <c r="AU141" s="153" t="s">
        <v>82</v>
      </c>
      <c r="AV141" s="13" t="s">
        <v>82</v>
      </c>
      <c r="AW141" s="13" t="s">
        <v>33</v>
      </c>
      <c r="AX141" s="13" t="s">
        <v>80</v>
      </c>
      <c r="AY141" s="153" t="s">
        <v>129</v>
      </c>
    </row>
    <row r="142" spans="2:65" s="1" customFormat="1" ht="21.75" customHeight="1">
      <c r="B142" s="33"/>
      <c r="C142" s="128" t="s">
        <v>229</v>
      </c>
      <c r="D142" s="128" t="s">
        <v>132</v>
      </c>
      <c r="E142" s="129" t="s">
        <v>230</v>
      </c>
      <c r="F142" s="130" t="s">
        <v>231</v>
      </c>
      <c r="G142" s="131" t="s">
        <v>175</v>
      </c>
      <c r="H142" s="132">
        <v>1</v>
      </c>
      <c r="I142" s="133"/>
      <c r="J142" s="134">
        <f>ROUND(I142*H142,2)</f>
        <v>0</v>
      </c>
      <c r="K142" s="130" t="s">
        <v>19</v>
      </c>
      <c r="L142" s="33"/>
      <c r="M142" s="135" t="s">
        <v>19</v>
      </c>
      <c r="N142" s="136" t="s">
        <v>43</v>
      </c>
      <c r="P142" s="137">
        <f>O142*H142</f>
        <v>0</v>
      </c>
      <c r="Q142" s="137">
        <v>0</v>
      </c>
      <c r="R142" s="137">
        <f>Q142*H142</f>
        <v>0</v>
      </c>
      <c r="S142" s="137">
        <v>0.112</v>
      </c>
      <c r="T142" s="138">
        <f>S142*H142</f>
        <v>0.112</v>
      </c>
      <c r="AR142" s="139" t="s">
        <v>137</v>
      </c>
      <c r="AT142" s="139" t="s">
        <v>132</v>
      </c>
      <c r="AU142" s="139" t="s">
        <v>82</v>
      </c>
      <c r="AY142" s="18" t="s">
        <v>129</v>
      </c>
      <c r="BE142" s="140">
        <f>IF(N142="základní",J142,0)</f>
        <v>0</v>
      </c>
      <c r="BF142" s="140">
        <f>IF(N142="snížená",J142,0)</f>
        <v>0</v>
      </c>
      <c r="BG142" s="140">
        <f>IF(N142="zákl. přenesená",J142,0)</f>
        <v>0</v>
      </c>
      <c r="BH142" s="140">
        <f>IF(N142="sníž. přenesená",J142,0)</f>
        <v>0</v>
      </c>
      <c r="BI142" s="140">
        <f>IF(N142="nulová",J142,0)</f>
        <v>0</v>
      </c>
      <c r="BJ142" s="18" t="s">
        <v>80</v>
      </c>
      <c r="BK142" s="140">
        <f>ROUND(I142*H142,2)</f>
        <v>0</v>
      </c>
      <c r="BL142" s="18" t="s">
        <v>137</v>
      </c>
      <c r="BM142" s="139" t="s">
        <v>232</v>
      </c>
    </row>
    <row r="143" spans="2:65" s="1" customFormat="1" ht="16.5" customHeight="1">
      <c r="B143" s="33"/>
      <c r="C143" s="128" t="s">
        <v>233</v>
      </c>
      <c r="D143" s="128" t="s">
        <v>132</v>
      </c>
      <c r="E143" s="129" t="s">
        <v>234</v>
      </c>
      <c r="F143" s="130" t="s">
        <v>235</v>
      </c>
      <c r="G143" s="131" t="s">
        <v>162</v>
      </c>
      <c r="H143" s="132">
        <v>15.4</v>
      </c>
      <c r="I143" s="133"/>
      <c r="J143" s="134">
        <f>ROUND(I143*H143,2)</f>
        <v>0</v>
      </c>
      <c r="K143" s="130" t="s">
        <v>19</v>
      </c>
      <c r="L143" s="33"/>
      <c r="M143" s="135" t="s">
        <v>19</v>
      </c>
      <c r="N143" s="136" t="s">
        <v>43</v>
      </c>
      <c r="P143" s="137">
        <f>O143*H143</f>
        <v>0</v>
      </c>
      <c r="Q143" s="137">
        <v>0</v>
      </c>
      <c r="R143" s="137">
        <f>Q143*H143</f>
        <v>0</v>
      </c>
      <c r="S143" s="137">
        <v>0.02</v>
      </c>
      <c r="T143" s="138">
        <f>S143*H143</f>
        <v>0.308</v>
      </c>
      <c r="AR143" s="139" t="s">
        <v>137</v>
      </c>
      <c r="AT143" s="139" t="s">
        <v>132</v>
      </c>
      <c r="AU143" s="139" t="s">
        <v>82</v>
      </c>
      <c r="AY143" s="18" t="s">
        <v>129</v>
      </c>
      <c r="BE143" s="140">
        <f>IF(N143="základní",J143,0)</f>
        <v>0</v>
      </c>
      <c r="BF143" s="140">
        <f>IF(N143="snížená",J143,0)</f>
        <v>0</v>
      </c>
      <c r="BG143" s="140">
        <f>IF(N143="zákl. přenesená",J143,0)</f>
        <v>0</v>
      </c>
      <c r="BH143" s="140">
        <f>IF(N143="sníž. přenesená",J143,0)</f>
        <v>0</v>
      </c>
      <c r="BI143" s="140">
        <f>IF(N143="nulová",J143,0)</f>
        <v>0</v>
      </c>
      <c r="BJ143" s="18" t="s">
        <v>80</v>
      </c>
      <c r="BK143" s="140">
        <f>ROUND(I143*H143,2)</f>
        <v>0</v>
      </c>
      <c r="BL143" s="18" t="s">
        <v>137</v>
      </c>
      <c r="BM143" s="139" t="s">
        <v>236</v>
      </c>
    </row>
    <row r="144" spans="2:51" s="12" customFormat="1" ht="11.25">
      <c r="B144" s="145"/>
      <c r="D144" s="146" t="s">
        <v>141</v>
      </c>
      <c r="E144" s="147" t="s">
        <v>19</v>
      </c>
      <c r="F144" s="148" t="s">
        <v>237</v>
      </c>
      <c r="H144" s="147" t="s">
        <v>19</v>
      </c>
      <c r="I144" s="149"/>
      <c r="L144" s="145"/>
      <c r="M144" s="150"/>
      <c r="T144" s="151"/>
      <c r="AT144" s="147" t="s">
        <v>141</v>
      </c>
      <c r="AU144" s="147" t="s">
        <v>82</v>
      </c>
      <c r="AV144" s="12" t="s">
        <v>80</v>
      </c>
      <c r="AW144" s="12" t="s">
        <v>33</v>
      </c>
      <c r="AX144" s="12" t="s">
        <v>72</v>
      </c>
      <c r="AY144" s="147" t="s">
        <v>129</v>
      </c>
    </row>
    <row r="145" spans="2:51" s="13" customFormat="1" ht="11.25">
      <c r="B145" s="152"/>
      <c r="D145" s="146" t="s">
        <v>141</v>
      </c>
      <c r="E145" s="153" t="s">
        <v>19</v>
      </c>
      <c r="F145" s="154" t="s">
        <v>238</v>
      </c>
      <c r="H145" s="155">
        <v>15.4</v>
      </c>
      <c r="I145" s="156"/>
      <c r="L145" s="152"/>
      <c r="M145" s="157"/>
      <c r="T145" s="158"/>
      <c r="AT145" s="153" t="s">
        <v>141</v>
      </c>
      <c r="AU145" s="153" t="s">
        <v>82</v>
      </c>
      <c r="AV145" s="13" t="s">
        <v>82</v>
      </c>
      <c r="AW145" s="13" t="s">
        <v>33</v>
      </c>
      <c r="AX145" s="13" t="s">
        <v>80</v>
      </c>
      <c r="AY145" s="153" t="s">
        <v>129</v>
      </c>
    </row>
    <row r="146" spans="2:65" s="1" customFormat="1" ht="24.2" customHeight="1">
      <c r="B146" s="33"/>
      <c r="C146" s="128" t="s">
        <v>239</v>
      </c>
      <c r="D146" s="128" t="s">
        <v>132</v>
      </c>
      <c r="E146" s="129" t="s">
        <v>240</v>
      </c>
      <c r="F146" s="130" t="s">
        <v>241</v>
      </c>
      <c r="G146" s="131" t="s">
        <v>162</v>
      </c>
      <c r="H146" s="132">
        <v>98.64</v>
      </c>
      <c r="I146" s="133"/>
      <c r="J146" s="134">
        <f>ROUND(I146*H146,2)</f>
        <v>0</v>
      </c>
      <c r="K146" s="130" t="s">
        <v>19</v>
      </c>
      <c r="L146" s="33"/>
      <c r="M146" s="135" t="s">
        <v>19</v>
      </c>
      <c r="N146" s="136" t="s">
        <v>43</v>
      </c>
      <c r="P146" s="137">
        <f>O146*H146</f>
        <v>0</v>
      </c>
      <c r="Q146" s="137">
        <v>0</v>
      </c>
      <c r="R146" s="137">
        <f>Q146*H146</f>
        <v>0</v>
      </c>
      <c r="S146" s="137">
        <v>0.0006</v>
      </c>
      <c r="T146" s="138">
        <f>S146*H146</f>
        <v>0.059183999999999994</v>
      </c>
      <c r="AR146" s="139" t="s">
        <v>137</v>
      </c>
      <c r="AT146" s="139" t="s">
        <v>132</v>
      </c>
      <c r="AU146" s="139" t="s">
        <v>82</v>
      </c>
      <c r="AY146" s="18" t="s">
        <v>129</v>
      </c>
      <c r="BE146" s="140">
        <f>IF(N146="základní",J146,0)</f>
        <v>0</v>
      </c>
      <c r="BF146" s="140">
        <f>IF(N146="snížená",J146,0)</f>
        <v>0</v>
      </c>
      <c r="BG146" s="140">
        <f>IF(N146="zákl. přenesená",J146,0)</f>
        <v>0</v>
      </c>
      <c r="BH146" s="140">
        <f>IF(N146="sníž. přenesená",J146,0)</f>
        <v>0</v>
      </c>
      <c r="BI146" s="140">
        <f>IF(N146="nulová",J146,0)</f>
        <v>0</v>
      </c>
      <c r="BJ146" s="18" t="s">
        <v>80</v>
      </c>
      <c r="BK146" s="140">
        <f>ROUND(I146*H146,2)</f>
        <v>0</v>
      </c>
      <c r="BL146" s="18" t="s">
        <v>137</v>
      </c>
      <c r="BM146" s="139" t="s">
        <v>242</v>
      </c>
    </row>
    <row r="147" spans="2:51" s="12" customFormat="1" ht="11.25">
      <c r="B147" s="145"/>
      <c r="D147" s="146" t="s">
        <v>141</v>
      </c>
      <c r="E147" s="147" t="s">
        <v>19</v>
      </c>
      <c r="F147" s="148" t="s">
        <v>243</v>
      </c>
      <c r="H147" s="147" t="s">
        <v>19</v>
      </c>
      <c r="I147" s="149"/>
      <c r="L147" s="145"/>
      <c r="M147" s="150"/>
      <c r="T147" s="151"/>
      <c r="AT147" s="147" t="s">
        <v>141</v>
      </c>
      <c r="AU147" s="147" t="s">
        <v>82</v>
      </c>
      <c r="AV147" s="12" t="s">
        <v>80</v>
      </c>
      <c r="AW147" s="12" t="s">
        <v>33</v>
      </c>
      <c r="AX147" s="12" t="s">
        <v>72</v>
      </c>
      <c r="AY147" s="147" t="s">
        <v>129</v>
      </c>
    </row>
    <row r="148" spans="2:51" s="13" customFormat="1" ht="11.25">
      <c r="B148" s="152"/>
      <c r="D148" s="146" t="s">
        <v>141</v>
      </c>
      <c r="E148" s="153" t="s">
        <v>19</v>
      </c>
      <c r="F148" s="154" t="s">
        <v>244</v>
      </c>
      <c r="H148" s="155">
        <v>98.64</v>
      </c>
      <c r="I148" s="156"/>
      <c r="L148" s="152"/>
      <c r="M148" s="157"/>
      <c r="T148" s="158"/>
      <c r="AT148" s="153" t="s">
        <v>141</v>
      </c>
      <c r="AU148" s="153" t="s">
        <v>82</v>
      </c>
      <c r="AV148" s="13" t="s">
        <v>82</v>
      </c>
      <c r="AW148" s="13" t="s">
        <v>33</v>
      </c>
      <c r="AX148" s="13" t="s">
        <v>80</v>
      </c>
      <c r="AY148" s="153" t="s">
        <v>129</v>
      </c>
    </row>
    <row r="149" spans="2:65" s="1" customFormat="1" ht="24.2" customHeight="1">
      <c r="B149" s="33"/>
      <c r="C149" s="128" t="s">
        <v>245</v>
      </c>
      <c r="D149" s="128" t="s">
        <v>132</v>
      </c>
      <c r="E149" s="129" t="s">
        <v>246</v>
      </c>
      <c r="F149" s="130" t="s">
        <v>247</v>
      </c>
      <c r="G149" s="131" t="s">
        <v>175</v>
      </c>
      <c r="H149" s="132">
        <v>1</v>
      </c>
      <c r="I149" s="133"/>
      <c r="J149" s="134">
        <f>ROUND(I149*H149,2)</f>
        <v>0</v>
      </c>
      <c r="K149" s="130" t="s">
        <v>19</v>
      </c>
      <c r="L149" s="33"/>
      <c r="M149" s="135" t="s">
        <v>19</v>
      </c>
      <c r="N149" s="136" t="s">
        <v>43</v>
      </c>
      <c r="P149" s="137">
        <f>O149*H149</f>
        <v>0</v>
      </c>
      <c r="Q149" s="137">
        <v>0</v>
      </c>
      <c r="R149" s="137">
        <f>Q149*H149</f>
        <v>0</v>
      </c>
      <c r="S149" s="137">
        <v>0.05</v>
      </c>
      <c r="T149" s="138">
        <f>S149*H149</f>
        <v>0.05</v>
      </c>
      <c r="AR149" s="139" t="s">
        <v>137</v>
      </c>
      <c r="AT149" s="139" t="s">
        <v>132</v>
      </c>
      <c r="AU149" s="139" t="s">
        <v>82</v>
      </c>
      <c r="AY149" s="18" t="s">
        <v>129</v>
      </c>
      <c r="BE149" s="140">
        <f>IF(N149="základní",J149,0)</f>
        <v>0</v>
      </c>
      <c r="BF149" s="140">
        <f>IF(N149="snížená",J149,0)</f>
        <v>0</v>
      </c>
      <c r="BG149" s="140">
        <f>IF(N149="zákl. přenesená",J149,0)</f>
        <v>0</v>
      </c>
      <c r="BH149" s="140">
        <f>IF(N149="sníž. přenesená",J149,0)</f>
        <v>0</v>
      </c>
      <c r="BI149" s="140">
        <f>IF(N149="nulová",J149,0)</f>
        <v>0</v>
      </c>
      <c r="BJ149" s="18" t="s">
        <v>80</v>
      </c>
      <c r="BK149" s="140">
        <f>ROUND(I149*H149,2)</f>
        <v>0</v>
      </c>
      <c r="BL149" s="18" t="s">
        <v>137</v>
      </c>
      <c r="BM149" s="139" t="s">
        <v>248</v>
      </c>
    </row>
    <row r="150" spans="2:51" s="12" customFormat="1" ht="11.25">
      <c r="B150" s="145"/>
      <c r="D150" s="146" t="s">
        <v>141</v>
      </c>
      <c r="E150" s="147" t="s">
        <v>19</v>
      </c>
      <c r="F150" s="148" t="s">
        <v>249</v>
      </c>
      <c r="H150" s="147" t="s">
        <v>19</v>
      </c>
      <c r="I150" s="149"/>
      <c r="L150" s="145"/>
      <c r="M150" s="150"/>
      <c r="T150" s="151"/>
      <c r="AT150" s="147" t="s">
        <v>141</v>
      </c>
      <c r="AU150" s="147" t="s">
        <v>82</v>
      </c>
      <c r="AV150" s="12" t="s">
        <v>80</v>
      </c>
      <c r="AW150" s="12" t="s">
        <v>33</v>
      </c>
      <c r="AX150" s="12" t="s">
        <v>72</v>
      </c>
      <c r="AY150" s="147" t="s">
        <v>129</v>
      </c>
    </row>
    <row r="151" spans="2:51" s="13" customFormat="1" ht="11.25">
      <c r="B151" s="152"/>
      <c r="D151" s="146" t="s">
        <v>141</v>
      </c>
      <c r="E151" s="153" t="s">
        <v>19</v>
      </c>
      <c r="F151" s="154" t="s">
        <v>80</v>
      </c>
      <c r="H151" s="155">
        <v>1</v>
      </c>
      <c r="I151" s="156"/>
      <c r="L151" s="152"/>
      <c r="M151" s="157"/>
      <c r="T151" s="158"/>
      <c r="AT151" s="153" t="s">
        <v>141</v>
      </c>
      <c r="AU151" s="153" t="s">
        <v>82</v>
      </c>
      <c r="AV151" s="13" t="s">
        <v>82</v>
      </c>
      <c r="AW151" s="13" t="s">
        <v>33</v>
      </c>
      <c r="AX151" s="13" t="s">
        <v>80</v>
      </c>
      <c r="AY151" s="153" t="s">
        <v>129</v>
      </c>
    </row>
    <row r="152" spans="2:63" s="11" customFormat="1" ht="22.9" customHeight="1">
      <c r="B152" s="116"/>
      <c r="D152" s="117" t="s">
        <v>71</v>
      </c>
      <c r="E152" s="126" t="s">
        <v>250</v>
      </c>
      <c r="F152" s="126" t="s">
        <v>251</v>
      </c>
      <c r="I152" s="119"/>
      <c r="J152" s="127">
        <f>BK152</f>
        <v>0</v>
      </c>
      <c r="L152" s="116"/>
      <c r="M152" s="121"/>
      <c r="P152" s="122">
        <f>SUM(P153:P180)</f>
        <v>0</v>
      </c>
      <c r="R152" s="122">
        <f>SUM(R153:R180)</f>
        <v>0</v>
      </c>
      <c r="T152" s="123">
        <f>SUM(T153:T180)</f>
        <v>0</v>
      </c>
      <c r="AR152" s="117" t="s">
        <v>80</v>
      </c>
      <c r="AT152" s="124" t="s">
        <v>71</v>
      </c>
      <c r="AU152" s="124" t="s">
        <v>80</v>
      </c>
      <c r="AY152" s="117" t="s">
        <v>129</v>
      </c>
      <c r="BK152" s="125">
        <f>SUM(BK153:BK180)</f>
        <v>0</v>
      </c>
    </row>
    <row r="153" spans="2:65" s="1" customFormat="1" ht="44.25" customHeight="1">
      <c r="B153" s="33"/>
      <c r="C153" s="128" t="s">
        <v>252</v>
      </c>
      <c r="D153" s="128" t="s">
        <v>132</v>
      </c>
      <c r="E153" s="129" t="s">
        <v>253</v>
      </c>
      <c r="F153" s="130" t="s">
        <v>254</v>
      </c>
      <c r="G153" s="131" t="s">
        <v>255</v>
      </c>
      <c r="H153" s="132">
        <v>48.823</v>
      </c>
      <c r="I153" s="133"/>
      <c r="J153" s="134">
        <f>ROUND(I153*H153,2)</f>
        <v>0</v>
      </c>
      <c r="K153" s="130" t="s">
        <v>136</v>
      </c>
      <c r="L153" s="33"/>
      <c r="M153" s="135" t="s">
        <v>19</v>
      </c>
      <c r="N153" s="136" t="s">
        <v>43</v>
      </c>
      <c r="P153" s="137">
        <f>O153*H153</f>
        <v>0</v>
      </c>
      <c r="Q153" s="137">
        <v>0</v>
      </c>
      <c r="R153" s="137">
        <f>Q153*H153</f>
        <v>0</v>
      </c>
      <c r="S153" s="137">
        <v>0</v>
      </c>
      <c r="T153" s="138">
        <f>S153*H153</f>
        <v>0</v>
      </c>
      <c r="AR153" s="139" t="s">
        <v>137</v>
      </c>
      <c r="AT153" s="139" t="s">
        <v>132</v>
      </c>
      <c r="AU153" s="139" t="s">
        <v>82</v>
      </c>
      <c r="AY153" s="18" t="s">
        <v>129</v>
      </c>
      <c r="BE153" s="140">
        <f>IF(N153="základní",J153,0)</f>
        <v>0</v>
      </c>
      <c r="BF153" s="140">
        <f>IF(N153="snížená",J153,0)</f>
        <v>0</v>
      </c>
      <c r="BG153" s="140">
        <f>IF(N153="zákl. přenesená",J153,0)</f>
        <v>0</v>
      </c>
      <c r="BH153" s="140">
        <f>IF(N153="sníž. přenesená",J153,0)</f>
        <v>0</v>
      </c>
      <c r="BI153" s="140">
        <f>IF(N153="nulová",J153,0)</f>
        <v>0</v>
      </c>
      <c r="BJ153" s="18" t="s">
        <v>80</v>
      </c>
      <c r="BK153" s="140">
        <f>ROUND(I153*H153,2)</f>
        <v>0</v>
      </c>
      <c r="BL153" s="18" t="s">
        <v>137</v>
      </c>
      <c r="BM153" s="139" t="s">
        <v>256</v>
      </c>
    </row>
    <row r="154" spans="2:47" s="1" customFormat="1" ht="11.25">
      <c r="B154" s="33"/>
      <c r="D154" s="141" t="s">
        <v>139</v>
      </c>
      <c r="F154" s="142" t="s">
        <v>257</v>
      </c>
      <c r="I154" s="143"/>
      <c r="L154" s="33"/>
      <c r="M154" s="144"/>
      <c r="T154" s="54"/>
      <c r="AT154" s="18" t="s">
        <v>139</v>
      </c>
      <c r="AU154" s="18" t="s">
        <v>82</v>
      </c>
    </row>
    <row r="155" spans="2:65" s="1" customFormat="1" ht="33" customHeight="1">
      <c r="B155" s="33"/>
      <c r="C155" s="128" t="s">
        <v>7</v>
      </c>
      <c r="D155" s="128" t="s">
        <v>132</v>
      </c>
      <c r="E155" s="129" t="s">
        <v>258</v>
      </c>
      <c r="F155" s="130" t="s">
        <v>259</v>
      </c>
      <c r="G155" s="131" t="s">
        <v>255</v>
      </c>
      <c r="H155" s="132">
        <v>48.823</v>
      </c>
      <c r="I155" s="133"/>
      <c r="J155" s="134">
        <f>ROUND(I155*H155,2)</f>
        <v>0</v>
      </c>
      <c r="K155" s="130" t="s">
        <v>136</v>
      </c>
      <c r="L155" s="33"/>
      <c r="M155" s="135" t="s">
        <v>19</v>
      </c>
      <c r="N155" s="136" t="s">
        <v>43</v>
      </c>
      <c r="P155" s="137">
        <f>O155*H155</f>
        <v>0</v>
      </c>
      <c r="Q155" s="137">
        <v>0</v>
      </c>
      <c r="R155" s="137">
        <f>Q155*H155</f>
        <v>0</v>
      </c>
      <c r="S155" s="137">
        <v>0</v>
      </c>
      <c r="T155" s="138">
        <f>S155*H155</f>
        <v>0</v>
      </c>
      <c r="AR155" s="139" t="s">
        <v>137</v>
      </c>
      <c r="AT155" s="139" t="s">
        <v>132</v>
      </c>
      <c r="AU155" s="139" t="s">
        <v>82</v>
      </c>
      <c r="AY155" s="18" t="s">
        <v>129</v>
      </c>
      <c r="BE155" s="140">
        <f>IF(N155="základní",J155,0)</f>
        <v>0</v>
      </c>
      <c r="BF155" s="140">
        <f>IF(N155="snížená",J155,0)</f>
        <v>0</v>
      </c>
      <c r="BG155" s="140">
        <f>IF(N155="zákl. přenesená",J155,0)</f>
        <v>0</v>
      </c>
      <c r="BH155" s="140">
        <f>IF(N155="sníž. přenesená",J155,0)</f>
        <v>0</v>
      </c>
      <c r="BI155" s="140">
        <f>IF(N155="nulová",J155,0)</f>
        <v>0</v>
      </c>
      <c r="BJ155" s="18" t="s">
        <v>80</v>
      </c>
      <c r="BK155" s="140">
        <f>ROUND(I155*H155,2)</f>
        <v>0</v>
      </c>
      <c r="BL155" s="18" t="s">
        <v>137</v>
      </c>
      <c r="BM155" s="139" t="s">
        <v>260</v>
      </c>
    </row>
    <row r="156" spans="2:47" s="1" customFormat="1" ht="11.25">
      <c r="B156" s="33"/>
      <c r="D156" s="141" t="s">
        <v>139</v>
      </c>
      <c r="F156" s="142" t="s">
        <v>261</v>
      </c>
      <c r="I156" s="143"/>
      <c r="L156" s="33"/>
      <c r="M156" s="144"/>
      <c r="T156" s="54"/>
      <c r="AT156" s="18" t="s">
        <v>139</v>
      </c>
      <c r="AU156" s="18" t="s">
        <v>82</v>
      </c>
    </row>
    <row r="157" spans="2:65" s="1" customFormat="1" ht="44.25" customHeight="1">
      <c r="B157" s="33"/>
      <c r="C157" s="128" t="s">
        <v>262</v>
      </c>
      <c r="D157" s="128" t="s">
        <v>132</v>
      </c>
      <c r="E157" s="129" t="s">
        <v>263</v>
      </c>
      <c r="F157" s="130" t="s">
        <v>264</v>
      </c>
      <c r="G157" s="131" t="s">
        <v>255</v>
      </c>
      <c r="H157" s="132">
        <v>927.637</v>
      </c>
      <c r="I157" s="133"/>
      <c r="J157" s="134">
        <f>ROUND(I157*H157,2)</f>
        <v>0</v>
      </c>
      <c r="K157" s="130" t="s">
        <v>136</v>
      </c>
      <c r="L157" s="33"/>
      <c r="M157" s="135" t="s">
        <v>19</v>
      </c>
      <c r="N157" s="136" t="s">
        <v>43</v>
      </c>
      <c r="P157" s="137">
        <f>O157*H157</f>
        <v>0</v>
      </c>
      <c r="Q157" s="137">
        <v>0</v>
      </c>
      <c r="R157" s="137">
        <f>Q157*H157</f>
        <v>0</v>
      </c>
      <c r="S157" s="137">
        <v>0</v>
      </c>
      <c r="T157" s="138">
        <f>S157*H157</f>
        <v>0</v>
      </c>
      <c r="AR157" s="139" t="s">
        <v>137</v>
      </c>
      <c r="AT157" s="139" t="s">
        <v>132</v>
      </c>
      <c r="AU157" s="139" t="s">
        <v>82</v>
      </c>
      <c r="AY157" s="18" t="s">
        <v>129</v>
      </c>
      <c r="BE157" s="140">
        <f>IF(N157="základní",J157,0)</f>
        <v>0</v>
      </c>
      <c r="BF157" s="140">
        <f>IF(N157="snížená",J157,0)</f>
        <v>0</v>
      </c>
      <c r="BG157" s="140">
        <f>IF(N157="zákl. přenesená",J157,0)</f>
        <v>0</v>
      </c>
      <c r="BH157" s="140">
        <f>IF(N157="sníž. přenesená",J157,0)</f>
        <v>0</v>
      </c>
      <c r="BI157" s="140">
        <f>IF(N157="nulová",J157,0)</f>
        <v>0</v>
      </c>
      <c r="BJ157" s="18" t="s">
        <v>80</v>
      </c>
      <c r="BK157" s="140">
        <f>ROUND(I157*H157,2)</f>
        <v>0</v>
      </c>
      <c r="BL157" s="18" t="s">
        <v>137</v>
      </c>
      <c r="BM157" s="139" t="s">
        <v>265</v>
      </c>
    </row>
    <row r="158" spans="2:47" s="1" customFormat="1" ht="11.25">
      <c r="B158" s="33"/>
      <c r="D158" s="141" t="s">
        <v>139</v>
      </c>
      <c r="F158" s="142" t="s">
        <v>266</v>
      </c>
      <c r="I158" s="143"/>
      <c r="L158" s="33"/>
      <c r="M158" s="144"/>
      <c r="T158" s="54"/>
      <c r="AT158" s="18" t="s">
        <v>139</v>
      </c>
      <c r="AU158" s="18" t="s">
        <v>82</v>
      </c>
    </row>
    <row r="159" spans="2:51" s="13" customFormat="1" ht="11.25">
      <c r="B159" s="152"/>
      <c r="D159" s="146" t="s">
        <v>141</v>
      </c>
      <c r="F159" s="154" t="s">
        <v>267</v>
      </c>
      <c r="H159" s="155">
        <v>927.637</v>
      </c>
      <c r="I159" s="156"/>
      <c r="L159" s="152"/>
      <c r="M159" s="157"/>
      <c r="T159" s="158"/>
      <c r="AT159" s="153" t="s">
        <v>141</v>
      </c>
      <c r="AU159" s="153" t="s">
        <v>82</v>
      </c>
      <c r="AV159" s="13" t="s">
        <v>82</v>
      </c>
      <c r="AW159" s="13" t="s">
        <v>4</v>
      </c>
      <c r="AX159" s="13" t="s">
        <v>80</v>
      </c>
      <c r="AY159" s="153" t="s">
        <v>129</v>
      </c>
    </row>
    <row r="160" spans="2:65" s="1" customFormat="1" ht="44.25" customHeight="1">
      <c r="B160" s="33"/>
      <c r="C160" s="128" t="s">
        <v>268</v>
      </c>
      <c r="D160" s="128" t="s">
        <v>132</v>
      </c>
      <c r="E160" s="129" t="s">
        <v>269</v>
      </c>
      <c r="F160" s="130" t="s">
        <v>270</v>
      </c>
      <c r="G160" s="131" t="s">
        <v>255</v>
      </c>
      <c r="H160" s="132">
        <v>22.845</v>
      </c>
      <c r="I160" s="133"/>
      <c r="J160" s="134">
        <f>ROUND(I160*H160,2)</f>
        <v>0</v>
      </c>
      <c r="K160" s="130" t="s">
        <v>136</v>
      </c>
      <c r="L160" s="33"/>
      <c r="M160" s="135" t="s">
        <v>19</v>
      </c>
      <c r="N160" s="136" t="s">
        <v>43</v>
      </c>
      <c r="P160" s="137">
        <f>O160*H160</f>
        <v>0</v>
      </c>
      <c r="Q160" s="137">
        <v>0</v>
      </c>
      <c r="R160" s="137">
        <f>Q160*H160</f>
        <v>0</v>
      </c>
      <c r="S160" s="137">
        <v>0</v>
      </c>
      <c r="T160" s="138">
        <f>S160*H160</f>
        <v>0</v>
      </c>
      <c r="AR160" s="139" t="s">
        <v>137</v>
      </c>
      <c r="AT160" s="139" t="s">
        <v>132</v>
      </c>
      <c r="AU160" s="139" t="s">
        <v>82</v>
      </c>
      <c r="AY160" s="18" t="s">
        <v>129</v>
      </c>
      <c r="BE160" s="140">
        <f>IF(N160="základní",J160,0)</f>
        <v>0</v>
      </c>
      <c r="BF160" s="140">
        <f>IF(N160="snížená",J160,0)</f>
        <v>0</v>
      </c>
      <c r="BG160" s="140">
        <f>IF(N160="zákl. přenesená",J160,0)</f>
        <v>0</v>
      </c>
      <c r="BH160" s="140">
        <f>IF(N160="sníž. přenesená",J160,0)</f>
        <v>0</v>
      </c>
      <c r="BI160" s="140">
        <f>IF(N160="nulová",J160,0)</f>
        <v>0</v>
      </c>
      <c r="BJ160" s="18" t="s">
        <v>80</v>
      </c>
      <c r="BK160" s="140">
        <f>ROUND(I160*H160,2)</f>
        <v>0</v>
      </c>
      <c r="BL160" s="18" t="s">
        <v>137</v>
      </c>
      <c r="BM160" s="139" t="s">
        <v>271</v>
      </c>
    </row>
    <row r="161" spans="2:47" s="1" customFormat="1" ht="11.25">
      <c r="B161" s="33"/>
      <c r="D161" s="141" t="s">
        <v>139</v>
      </c>
      <c r="F161" s="142" t="s">
        <v>272</v>
      </c>
      <c r="I161" s="143"/>
      <c r="L161" s="33"/>
      <c r="M161" s="144"/>
      <c r="T161" s="54"/>
      <c r="AT161" s="18" t="s">
        <v>139</v>
      </c>
      <c r="AU161" s="18" t="s">
        <v>82</v>
      </c>
    </row>
    <row r="162" spans="2:51" s="13" customFormat="1" ht="11.25">
      <c r="B162" s="152"/>
      <c r="D162" s="146" t="s">
        <v>141</v>
      </c>
      <c r="E162" s="153" t="s">
        <v>19</v>
      </c>
      <c r="F162" s="154" t="s">
        <v>273</v>
      </c>
      <c r="H162" s="155">
        <v>22.845</v>
      </c>
      <c r="I162" s="156"/>
      <c r="L162" s="152"/>
      <c r="M162" s="157"/>
      <c r="T162" s="158"/>
      <c r="AT162" s="153" t="s">
        <v>141</v>
      </c>
      <c r="AU162" s="153" t="s">
        <v>82</v>
      </c>
      <c r="AV162" s="13" t="s">
        <v>82</v>
      </c>
      <c r="AW162" s="13" t="s">
        <v>33</v>
      </c>
      <c r="AX162" s="13" t="s">
        <v>80</v>
      </c>
      <c r="AY162" s="153" t="s">
        <v>129</v>
      </c>
    </row>
    <row r="163" spans="2:65" s="1" customFormat="1" ht="44.25" customHeight="1">
      <c r="B163" s="33"/>
      <c r="C163" s="128" t="s">
        <v>274</v>
      </c>
      <c r="D163" s="128" t="s">
        <v>132</v>
      </c>
      <c r="E163" s="129" t="s">
        <v>275</v>
      </c>
      <c r="F163" s="130" t="s">
        <v>276</v>
      </c>
      <c r="G163" s="131" t="s">
        <v>255</v>
      </c>
      <c r="H163" s="132">
        <v>1.202</v>
      </c>
      <c r="I163" s="133"/>
      <c r="J163" s="134">
        <f>ROUND(I163*H163,2)</f>
        <v>0</v>
      </c>
      <c r="K163" s="130" t="s">
        <v>136</v>
      </c>
      <c r="L163" s="33"/>
      <c r="M163" s="135" t="s">
        <v>19</v>
      </c>
      <c r="N163" s="136" t="s">
        <v>43</v>
      </c>
      <c r="P163" s="137">
        <f>O163*H163</f>
        <v>0</v>
      </c>
      <c r="Q163" s="137">
        <v>0</v>
      </c>
      <c r="R163" s="137">
        <f>Q163*H163</f>
        <v>0</v>
      </c>
      <c r="S163" s="137">
        <v>0</v>
      </c>
      <c r="T163" s="138">
        <f>S163*H163</f>
        <v>0</v>
      </c>
      <c r="AR163" s="139" t="s">
        <v>137</v>
      </c>
      <c r="AT163" s="139" t="s">
        <v>132</v>
      </c>
      <c r="AU163" s="139" t="s">
        <v>82</v>
      </c>
      <c r="AY163" s="18" t="s">
        <v>129</v>
      </c>
      <c r="BE163" s="140">
        <f>IF(N163="základní",J163,0)</f>
        <v>0</v>
      </c>
      <c r="BF163" s="140">
        <f>IF(N163="snížená",J163,0)</f>
        <v>0</v>
      </c>
      <c r="BG163" s="140">
        <f>IF(N163="zákl. přenesená",J163,0)</f>
        <v>0</v>
      </c>
      <c r="BH163" s="140">
        <f>IF(N163="sníž. přenesená",J163,0)</f>
        <v>0</v>
      </c>
      <c r="BI163" s="140">
        <f>IF(N163="nulová",J163,0)</f>
        <v>0</v>
      </c>
      <c r="BJ163" s="18" t="s">
        <v>80</v>
      </c>
      <c r="BK163" s="140">
        <f>ROUND(I163*H163,2)</f>
        <v>0</v>
      </c>
      <c r="BL163" s="18" t="s">
        <v>137</v>
      </c>
      <c r="BM163" s="139" t="s">
        <v>277</v>
      </c>
    </row>
    <row r="164" spans="2:47" s="1" customFormat="1" ht="11.25">
      <c r="B164" s="33"/>
      <c r="D164" s="141" t="s">
        <v>139</v>
      </c>
      <c r="F164" s="142" t="s">
        <v>278</v>
      </c>
      <c r="I164" s="143"/>
      <c r="L164" s="33"/>
      <c r="M164" s="144"/>
      <c r="T164" s="54"/>
      <c r="AT164" s="18" t="s">
        <v>139</v>
      </c>
      <c r="AU164" s="18" t="s">
        <v>82</v>
      </c>
    </row>
    <row r="165" spans="2:51" s="13" customFormat="1" ht="11.25">
      <c r="B165" s="152"/>
      <c r="D165" s="146" t="s">
        <v>141</v>
      </c>
      <c r="E165" s="153" t="s">
        <v>19</v>
      </c>
      <c r="F165" s="154" t="s">
        <v>279</v>
      </c>
      <c r="H165" s="155">
        <v>1.202</v>
      </c>
      <c r="I165" s="156"/>
      <c r="L165" s="152"/>
      <c r="M165" s="157"/>
      <c r="T165" s="158"/>
      <c r="AT165" s="153" t="s">
        <v>141</v>
      </c>
      <c r="AU165" s="153" t="s">
        <v>82</v>
      </c>
      <c r="AV165" s="13" t="s">
        <v>82</v>
      </c>
      <c r="AW165" s="13" t="s">
        <v>33</v>
      </c>
      <c r="AX165" s="13" t="s">
        <v>80</v>
      </c>
      <c r="AY165" s="153" t="s">
        <v>129</v>
      </c>
    </row>
    <row r="166" spans="2:65" s="1" customFormat="1" ht="37.9" customHeight="1">
      <c r="B166" s="33"/>
      <c r="C166" s="128" t="s">
        <v>280</v>
      </c>
      <c r="D166" s="128" t="s">
        <v>132</v>
      </c>
      <c r="E166" s="129" t="s">
        <v>281</v>
      </c>
      <c r="F166" s="130" t="s">
        <v>282</v>
      </c>
      <c r="G166" s="131" t="s">
        <v>255</v>
      </c>
      <c r="H166" s="132">
        <v>1.453</v>
      </c>
      <c r="I166" s="133"/>
      <c r="J166" s="134">
        <f>ROUND(I166*H166,2)</f>
        <v>0</v>
      </c>
      <c r="K166" s="130" t="s">
        <v>136</v>
      </c>
      <c r="L166" s="33"/>
      <c r="M166" s="135" t="s">
        <v>19</v>
      </c>
      <c r="N166" s="136" t="s">
        <v>43</v>
      </c>
      <c r="P166" s="137">
        <f>O166*H166</f>
        <v>0</v>
      </c>
      <c r="Q166" s="137">
        <v>0</v>
      </c>
      <c r="R166" s="137">
        <f>Q166*H166</f>
        <v>0</v>
      </c>
      <c r="S166" s="137">
        <v>0</v>
      </c>
      <c r="T166" s="138">
        <f>S166*H166</f>
        <v>0</v>
      </c>
      <c r="AR166" s="139" t="s">
        <v>137</v>
      </c>
      <c r="AT166" s="139" t="s">
        <v>132</v>
      </c>
      <c r="AU166" s="139" t="s">
        <v>82</v>
      </c>
      <c r="AY166" s="18" t="s">
        <v>129</v>
      </c>
      <c r="BE166" s="140">
        <f>IF(N166="základní",J166,0)</f>
        <v>0</v>
      </c>
      <c r="BF166" s="140">
        <f>IF(N166="snížená",J166,0)</f>
        <v>0</v>
      </c>
      <c r="BG166" s="140">
        <f>IF(N166="zákl. přenesená",J166,0)</f>
        <v>0</v>
      </c>
      <c r="BH166" s="140">
        <f>IF(N166="sníž. přenesená",J166,0)</f>
        <v>0</v>
      </c>
      <c r="BI166" s="140">
        <f>IF(N166="nulová",J166,0)</f>
        <v>0</v>
      </c>
      <c r="BJ166" s="18" t="s">
        <v>80</v>
      </c>
      <c r="BK166" s="140">
        <f>ROUND(I166*H166,2)</f>
        <v>0</v>
      </c>
      <c r="BL166" s="18" t="s">
        <v>137</v>
      </c>
      <c r="BM166" s="139" t="s">
        <v>283</v>
      </c>
    </row>
    <row r="167" spans="2:47" s="1" customFormat="1" ht="11.25">
      <c r="B167" s="33"/>
      <c r="D167" s="141" t="s">
        <v>139</v>
      </c>
      <c r="F167" s="142" t="s">
        <v>284</v>
      </c>
      <c r="I167" s="143"/>
      <c r="L167" s="33"/>
      <c r="M167" s="144"/>
      <c r="T167" s="54"/>
      <c r="AT167" s="18" t="s">
        <v>139</v>
      </c>
      <c r="AU167" s="18" t="s">
        <v>82</v>
      </c>
    </row>
    <row r="168" spans="2:51" s="13" customFormat="1" ht="11.25">
      <c r="B168" s="152"/>
      <c r="D168" s="146" t="s">
        <v>141</v>
      </c>
      <c r="E168" s="153" t="s">
        <v>19</v>
      </c>
      <c r="F168" s="154" t="s">
        <v>285</v>
      </c>
      <c r="H168" s="155">
        <v>1.453</v>
      </c>
      <c r="I168" s="156"/>
      <c r="L168" s="152"/>
      <c r="M168" s="157"/>
      <c r="T168" s="158"/>
      <c r="AT168" s="153" t="s">
        <v>141</v>
      </c>
      <c r="AU168" s="153" t="s">
        <v>82</v>
      </c>
      <c r="AV168" s="13" t="s">
        <v>82</v>
      </c>
      <c r="AW168" s="13" t="s">
        <v>33</v>
      </c>
      <c r="AX168" s="13" t="s">
        <v>80</v>
      </c>
      <c r="AY168" s="153" t="s">
        <v>129</v>
      </c>
    </row>
    <row r="169" spans="2:65" s="1" customFormat="1" ht="44.25" customHeight="1">
      <c r="B169" s="33"/>
      <c r="C169" s="128" t="s">
        <v>286</v>
      </c>
      <c r="D169" s="128" t="s">
        <v>132</v>
      </c>
      <c r="E169" s="129" t="s">
        <v>287</v>
      </c>
      <c r="F169" s="130" t="s">
        <v>288</v>
      </c>
      <c r="G169" s="131" t="s">
        <v>255</v>
      </c>
      <c r="H169" s="132">
        <v>1.366</v>
      </c>
      <c r="I169" s="133"/>
      <c r="J169" s="134">
        <f>ROUND(I169*H169,2)</f>
        <v>0</v>
      </c>
      <c r="K169" s="130" t="s">
        <v>136</v>
      </c>
      <c r="L169" s="33"/>
      <c r="M169" s="135" t="s">
        <v>19</v>
      </c>
      <c r="N169" s="136" t="s">
        <v>43</v>
      </c>
      <c r="P169" s="137">
        <f>O169*H169</f>
        <v>0</v>
      </c>
      <c r="Q169" s="137">
        <v>0</v>
      </c>
      <c r="R169" s="137">
        <f>Q169*H169</f>
        <v>0</v>
      </c>
      <c r="S169" s="137">
        <v>0</v>
      </c>
      <c r="T169" s="138">
        <f>S169*H169</f>
        <v>0</v>
      </c>
      <c r="AR169" s="139" t="s">
        <v>137</v>
      </c>
      <c r="AT169" s="139" t="s">
        <v>132</v>
      </c>
      <c r="AU169" s="139" t="s">
        <v>82</v>
      </c>
      <c r="AY169" s="18" t="s">
        <v>129</v>
      </c>
      <c r="BE169" s="140">
        <f>IF(N169="základní",J169,0)</f>
        <v>0</v>
      </c>
      <c r="BF169" s="140">
        <f>IF(N169="snížená",J169,0)</f>
        <v>0</v>
      </c>
      <c r="BG169" s="140">
        <f>IF(N169="zákl. přenesená",J169,0)</f>
        <v>0</v>
      </c>
      <c r="BH169" s="140">
        <f>IF(N169="sníž. přenesená",J169,0)</f>
        <v>0</v>
      </c>
      <c r="BI169" s="140">
        <f>IF(N169="nulová",J169,0)</f>
        <v>0</v>
      </c>
      <c r="BJ169" s="18" t="s">
        <v>80</v>
      </c>
      <c r="BK169" s="140">
        <f>ROUND(I169*H169,2)</f>
        <v>0</v>
      </c>
      <c r="BL169" s="18" t="s">
        <v>137</v>
      </c>
      <c r="BM169" s="139" t="s">
        <v>289</v>
      </c>
    </row>
    <row r="170" spans="2:47" s="1" customFormat="1" ht="11.25">
      <c r="B170" s="33"/>
      <c r="D170" s="141" t="s">
        <v>139</v>
      </c>
      <c r="F170" s="142" t="s">
        <v>290</v>
      </c>
      <c r="I170" s="143"/>
      <c r="L170" s="33"/>
      <c r="M170" s="144"/>
      <c r="T170" s="54"/>
      <c r="AT170" s="18" t="s">
        <v>139</v>
      </c>
      <c r="AU170" s="18" t="s">
        <v>82</v>
      </c>
    </row>
    <row r="171" spans="2:51" s="13" customFormat="1" ht="22.5">
      <c r="B171" s="152"/>
      <c r="D171" s="146" t="s">
        <v>141</v>
      </c>
      <c r="E171" s="153" t="s">
        <v>19</v>
      </c>
      <c r="F171" s="154" t="s">
        <v>291</v>
      </c>
      <c r="H171" s="155">
        <v>1.366</v>
      </c>
      <c r="I171" s="156"/>
      <c r="L171" s="152"/>
      <c r="M171" s="157"/>
      <c r="T171" s="158"/>
      <c r="AT171" s="153" t="s">
        <v>141</v>
      </c>
      <c r="AU171" s="153" t="s">
        <v>82</v>
      </c>
      <c r="AV171" s="13" t="s">
        <v>82</v>
      </c>
      <c r="AW171" s="13" t="s">
        <v>33</v>
      </c>
      <c r="AX171" s="13" t="s">
        <v>80</v>
      </c>
      <c r="AY171" s="153" t="s">
        <v>129</v>
      </c>
    </row>
    <row r="172" spans="2:65" s="1" customFormat="1" ht="44.25" customHeight="1">
      <c r="B172" s="33"/>
      <c r="C172" s="128" t="s">
        <v>292</v>
      </c>
      <c r="D172" s="128" t="s">
        <v>132</v>
      </c>
      <c r="E172" s="129" t="s">
        <v>293</v>
      </c>
      <c r="F172" s="130" t="s">
        <v>294</v>
      </c>
      <c r="G172" s="131" t="s">
        <v>255</v>
      </c>
      <c r="H172" s="132">
        <v>0.042</v>
      </c>
      <c r="I172" s="133"/>
      <c r="J172" s="134">
        <f>ROUND(I172*H172,2)</f>
        <v>0</v>
      </c>
      <c r="K172" s="130" t="s">
        <v>136</v>
      </c>
      <c r="L172" s="33"/>
      <c r="M172" s="135" t="s">
        <v>19</v>
      </c>
      <c r="N172" s="136" t="s">
        <v>43</v>
      </c>
      <c r="P172" s="137">
        <f>O172*H172</f>
        <v>0</v>
      </c>
      <c r="Q172" s="137">
        <v>0</v>
      </c>
      <c r="R172" s="137">
        <f>Q172*H172</f>
        <v>0</v>
      </c>
      <c r="S172" s="137">
        <v>0</v>
      </c>
      <c r="T172" s="138">
        <f>S172*H172</f>
        <v>0</v>
      </c>
      <c r="AR172" s="139" t="s">
        <v>137</v>
      </c>
      <c r="AT172" s="139" t="s">
        <v>132</v>
      </c>
      <c r="AU172" s="139" t="s">
        <v>82</v>
      </c>
      <c r="AY172" s="18" t="s">
        <v>129</v>
      </c>
      <c r="BE172" s="140">
        <f>IF(N172="základní",J172,0)</f>
        <v>0</v>
      </c>
      <c r="BF172" s="140">
        <f>IF(N172="snížená",J172,0)</f>
        <v>0</v>
      </c>
      <c r="BG172" s="140">
        <f>IF(N172="zákl. přenesená",J172,0)</f>
        <v>0</v>
      </c>
      <c r="BH172" s="140">
        <f>IF(N172="sníž. přenesená",J172,0)</f>
        <v>0</v>
      </c>
      <c r="BI172" s="140">
        <f>IF(N172="nulová",J172,0)</f>
        <v>0</v>
      </c>
      <c r="BJ172" s="18" t="s">
        <v>80</v>
      </c>
      <c r="BK172" s="140">
        <f>ROUND(I172*H172,2)</f>
        <v>0</v>
      </c>
      <c r="BL172" s="18" t="s">
        <v>137</v>
      </c>
      <c r="BM172" s="139" t="s">
        <v>295</v>
      </c>
    </row>
    <row r="173" spans="2:47" s="1" customFormat="1" ht="11.25">
      <c r="B173" s="33"/>
      <c r="D173" s="141" t="s">
        <v>139</v>
      </c>
      <c r="F173" s="142" t="s">
        <v>296</v>
      </c>
      <c r="I173" s="143"/>
      <c r="L173" s="33"/>
      <c r="M173" s="144"/>
      <c r="T173" s="54"/>
      <c r="AT173" s="18" t="s">
        <v>139</v>
      </c>
      <c r="AU173" s="18" t="s">
        <v>82</v>
      </c>
    </row>
    <row r="174" spans="2:51" s="13" customFormat="1" ht="11.25">
      <c r="B174" s="152"/>
      <c r="D174" s="146" t="s">
        <v>141</v>
      </c>
      <c r="E174" s="153" t="s">
        <v>19</v>
      </c>
      <c r="F174" s="154" t="s">
        <v>297</v>
      </c>
      <c r="H174" s="155">
        <v>0.042</v>
      </c>
      <c r="I174" s="156"/>
      <c r="L174" s="152"/>
      <c r="M174" s="157"/>
      <c r="T174" s="158"/>
      <c r="AT174" s="153" t="s">
        <v>141</v>
      </c>
      <c r="AU174" s="153" t="s">
        <v>82</v>
      </c>
      <c r="AV174" s="13" t="s">
        <v>82</v>
      </c>
      <c r="AW174" s="13" t="s">
        <v>33</v>
      </c>
      <c r="AX174" s="13" t="s">
        <v>80</v>
      </c>
      <c r="AY174" s="153" t="s">
        <v>129</v>
      </c>
    </row>
    <row r="175" spans="2:65" s="1" customFormat="1" ht="44.25" customHeight="1">
      <c r="B175" s="33"/>
      <c r="C175" s="128" t="s">
        <v>298</v>
      </c>
      <c r="D175" s="128" t="s">
        <v>132</v>
      </c>
      <c r="E175" s="129" t="s">
        <v>299</v>
      </c>
      <c r="F175" s="130" t="s">
        <v>300</v>
      </c>
      <c r="G175" s="131" t="s">
        <v>255</v>
      </c>
      <c r="H175" s="132">
        <v>3.044</v>
      </c>
      <c r="I175" s="133"/>
      <c r="J175" s="134">
        <f>ROUND(I175*H175,2)</f>
        <v>0</v>
      </c>
      <c r="K175" s="130" t="s">
        <v>136</v>
      </c>
      <c r="L175" s="33"/>
      <c r="M175" s="135" t="s">
        <v>19</v>
      </c>
      <c r="N175" s="136" t="s">
        <v>43</v>
      </c>
      <c r="P175" s="137">
        <f>O175*H175</f>
        <v>0</v>
      </c>
      <c r="Q175" s="137">
        <v>0</v>
      </c>
      <c r="R175" s="137">
        <f>Q175*H175</f>
        <v>0</v>
      </c>
      <c r="S175" s="137">
        <v>0</v>
      </c>
      <c r="T175" s="138">
        <f>S175*H175</f>
        <v>0</v>
      </c>
      <c r="AR175" s="139" t="s">
        <v>137</v>
      </c>
      <c r="AT175" s="139" t="s">
        <v>132</v>
      </c>
      <c r="AU175" s="139" t="s">
        <v>82</v>
      </c>
      <c r="AY175" s="18" t="s">
        <v>129</v>
      </c>
      <c r="BE175" s="140">
        <f>IF(N175="základní",J175,0)</f>
        <v>0</v>
      </c>
      <c r="BF175" s="140">
        <f>IF(N175="snížená",J175,0)</f>
        <v>0</v>
      </c>
      <c r="BG175" s="140">
        <f>IF(N175="zákl. přenesená",J175,0)</f>
        <v>0</v>
      </c>
      <c r="BH175" s="140">
        <f>IF(N175="sníž. přenesená",J175,0)</f>
        <v>0</v>
      </c>
      <c r="BI175" s="140">
        <f>IF(N175="nulová",J175,0)</f>
        <v>0</v>
      </c>
      <c r="BJ175" s="18" t="s">
        <v>80</v>
      </c>
      <c r="BK175" s="140">
        <f>ROUND(I175*H175,2)</f>
        <v>0</v>
      </c>
      <c r="BL175" s="18" t="s">
        <v>137</v>
      </c>
      <c r="BM175" s="139" t="s">
        <v>301</v>
      </c>
    </row>
    <row r="176" spans="2:47" s="1" customFormat="1" ht="11.25">
      <c r="B176" s="33"/>
      <c r="D176" s="141" t="s">
        <v>139</v>
      </c>
      <c r="F176" s="142" t="s">
        <v>302</v>
      </c>
      <c r="I176" s="143"/>
      <c r="L176" s="33"/>
      <c r="M176" s="144"/>
      <c r="T176" s="54"/>
      <c r="AT176" s="18" t="s">
        <v>139</v>
      </c>
      <c r="AU176" s="18" t="s">
        <v>82</v>
      </c>
    </row>
    <row r="177" spans="2:51" s="13" customFormat="1" ht="11.25">
      <c r="B177" s="152"/>
      <c r="D177" s="146" t="s">
        <v>141</v>
      </c>
      <c r="E177" s="153" t="s">
        <v>19</v>
      </c>
      <c r="F177" s="154" t="s">
        <v>303</v>
      </c>
      <c r="H177" s="155">
        <v>3.044</v>
      </c>
      <c r="I177" s="156"/>
      <c r="L177" s="152"/>
      <c r="M177" s="157"/>
      <c r="T177" s="158"/>
      <c r="AT177" s="153" t="s">
        <v>141</v>
      </c>
      <c r="AU177" s="153" t="s">
        <v>82</v>
      </c>
      <c r="AV177" s="13" t="s">
        <v>82</v>
      </c>
      <c r="AW177" s="13" t="s">
        <v>33</v>
      </c>
      <c r="AX177" s="13" t="s">
        <v>80</v>
      </c>
      <c r="AY177" s="153" t="s">
        <v>129</v>
      </c>
    </row>
    <row r="178" spans="2:65" s="1" customFormat="1" ht="44.25" customHeight="1">
      <c r="B178" s="33"/>
      <c r="C178" s="128" t="s">
        <v>304</v>
      </c>
      <c r="D178" s="128" t="s">
        <v>132</v>
      </c>
      <c r="E178" s="129" t="s">
        <v>305</v>
      </c>
      <c r="F178" s="130" t="s">
        <v>306</v>
      </c>
      <c r="G178" s="131" t="s">
        <v>255</v>
      </c>
      <c r="H178" s="132">
        <v>16.446</v>
      </c>
      <c r="I178" s="133"/>
      <c r="J178" s="134">
        <f>ROUND(I178*H178,2)</f>
        <v>0</v>
      </c>
      <c r="K178" s="130" t="s">
        <v>136</v>
      </c>
      <c r="L178" s="33"/>
      <c r="M178" s="135" t="s">
        <v>19</v>
      </c>
      <c r="N178" s="136" t="s">
        <v>43</v>
      </c>
      <c r="P178" s="137">
        <f>O178*H178</f>
        <v>0</v>
      </c>
      <c r="Q178" s="137">
        <v>0</v>
      </c>
      <c r="R178" s="137">
        <f>Q178*H178</f>
        <v>0</v>
      </c>
      <c r="S178" s="137">
        <v>0</v>
      </c>
      <c r="T178" s="138">
        <f>S178*H178</f>
        <v>0</v>
      </c>
      <c r="AR178" s="139" t="s">
        <v>137</v>
      </c>
      <c r="AT178" s="139" t="s">
        <v>132</v>
      </c>
      <c r="AU178" s="139" t="s">
        <v>82</v>
      </c>
      <c r="AY178" s="18" t="s">
        <v>129</v>
      </c>
      <c r="BE178" s="140">
        <f>IF(N178="základní",J178,0)</f>
        <v>0</v>
      </c>
      <c r="BF178" s="140">
        <f>IF(N178="snížená",J178,0)</f>
        <v>0</v>
      </c>
      <c r="BG178" s="140">
        <f>IF(N178="zákl. přenesená",J178,0)</f>
        <v>0</v>
      </c>
      <c r="BH178" s="140">
        <f>IF(N178="sníž. přenesená",J178,0)</f>
        <v>0</v>
      </c>
      <c r="BI178" s="140">
        <f>IF(N178="nulová",J178,0)</f>
        <v>0</v>
      </c>
      <c r="BJ178" s="18" t="s">
        <v>80</v>
      </c>
      <c r="BK178" s="140">
        <f>ROUND(I178*H178,2)</f>
        <v>0</v>
      </c>
      <c r="BL178" s="18" t="s">
        <v>137</v>
      </c>
      <c r="BM178" s="139" t="s">
        <v>307</v>
      </c>
    </row>
    <row r="179" spans="2:47" s="1" customFormat="1" ht="11.25">
      <c r="B179" s="33"/>
      <c r="D179" s="141" t="s">
        <v>139</v>
      </c>
      <c r="F179" s="142" t="s">
        <v>308</v>
      </c>
      <c r="I179" s="143"/>
      <c r="L179" s="33"/>
      <c r="M179" s="144"/>
      <c r="T179" s="54"/>
      <c r="AT179" s="18" t="s">
        <v>139</v>
      </c>
      <c r="AU179" s="18" t="s">
        <v>82</v>
      </c>
    </row>
    <row r="180" spans="2:51" s="13" customFormat="1" ht="11.25">
      <c r="B180" s="152"/>
      <c r="D180" s="146" t="s">
        <v>141</v>
      </c>
      <c r="E180" s="153" t="s">
        <v>19</v>
      </c>
      <c r="F180" s="154" t="s">
        <v>309</v>
      </c>
      <c r="H180" s="155">
        <v>16.446</v>
      </c>
      <c r="I180" s="156"/>
      <c r="L180" s="152"/>
      <c r="M180" s="157"/>
      <c r="T180" s="158"/>
      <c r="AT180" s="153" t="s">
        <v>141</v>
      </c>
      <c r="AU180" s="153" t="s">
        <v>82</v>
      </c>
      <c r="AV180" s="13" t="s">
        <v>82</v>
      </c>
      <c r="AW180" s="13" t="s">
        <v>33</v>
      </c>
      <c r="AX180" s="13" t="s">
        <v>80</v>
      </c>
      <c r="AY180" s="153" t="s">
        <v>129</v>
      </c>
    </row>
    <row r="181" spans="2:63" s="11" customFormat="1" ht="25.9" customHeight="1">
      <c r="B181" s="116"/>
      <c r="D181" s="117" t="s">
        <v>71</v>
      </c>
      <c r="E181" s="118" t="s">
        <v>310</v>
      </c>
      <c r="F181" s="118" t="s">
        <v>311</v>
      </c>
      <c r="I181" s="119"/>
      <c r="J181" s="120">
        <f>BK181</f>
        <v>0</v>
      </c>
      <c r="L181" s="116"/>
      <c r="M181" s="121"/>
      <c r="P181" s="122">
        <f>P182+P197+P206+P215+P221+P224+P239+P249</f>
        <v>0</v>
      </c>
      <c r="R181" s="122">
        <f>R182+R197+R206+R215+R221+R224+R239+R249</f>
        <v>0</v>
      </c>
      <c r="T181" s="123">
        <f>T182+T197+T206+T215+T221+T224+T239+T249</f>
        <v>22.031431299999998</v>
      </c>
      <c r="AR181" s="117" t="s">
        <v>82</v>
      </c>
      <c r="AT181" s="124" t="s">
        <v>71</v>
      </c>
      <c r="AU181" s="124" t="s">
        <v>72</v>
      </c>
      <c r="AY181" s="117" t="s">
        <v>129</v>
      </c>
      <c r="BK181" s="125">
        <f>BK182+BK197+BK206+BK215+BK221+BK224+BK239+BK249</f>
        <v>0</v>
      </c>
    </row>
    <row r="182" spans="2:63" s="11" customFormat="1" ht="22.9" customHeight="1">
      <c r="B182" s="116"/>
      <c r="D182" s="117" t="s">
        <v>71</v>
      </c>
      <c r="E182" s="126" t="s">
        <v>312</v>
      </c>
      <c r="F182" s="126" t="s">
        <v>313</v>
      </c>
      <c r="I182" s="119"/>
      <c r="J182" s="127">
        <f>BK182</f>
        <v>0</v>
      </c>
      <c r="L182" s="116"/>
      <c r="M182" s="121"/>
      <c r="P182" s="122">
        <f>SUM(P183:P196)</f>
        <v>0</v>
      </c>
      <c r="R182" s="122">
        <f>SUM(R183:R196)</f>
        <v>0</v>
      </c>
      <c r="T182" s="123">
        <f>SUM(T183:T196)</f>
        <v>16.445902</v>
      </c>
      <c r="AR182" s="117" t="s">
        <v>82</v>
      </c>
      <c r="AT182" s="124" t="s">
        <v>71</v>
      </c>
      <c r="AU182" s="124" t="s">
        <v>80</v>
      </c>
      <c r="AY182" s="117" t="s">
        <v>129</v>
      </c>
      <c r="BK182" s="125">
        <f>SUM(BK183:BK196)</f>
        <v>0</v>
      </c>
    </row>
    <row r="183" spans="2:65" s="1" customFormat="1" ht="33" customHeight="1">
      <c r="B183" s="33"/>
      <c r="C183" s="128" t="s">
        <v>314</v>
      </c>
      <c r="D183" s="128" t="s">
        <v>132</v>
      </c>
      <c r="E183" s="129" t="s">
        <v>315</v>
      </c>
      <c r="F183" s="130" t="s">
        <v>316</v>
      </c>
      <c r="G183" s="131" t="s">
        <v>162</v>
      </c>
      <c r="H183" s="132">
        <v>1126.244</v>
      </c>
      <c r="I183" s="133"/>
      <c r="J183" s="134">
        <f>ROUND(I183*H183,2)</f>
        <v>0</v>
      </c>
      <c r="K183" s="130" t="s">
        <v>136</v>
      </c>
      <c r="L183" s="33"/>
      <c r="M183" s="135" t="s">
        <v>19</v>
      </c>
      <c r="N183" s="136" t="s">
        <v>43</v>
      </c>
      <c r="P183" s="137">
        <f>O183*H183</f>
        <v>0</v>
      </c>
      <c r="Q183" s="137">
        <v>0</v>
      </c>
      <c r="R183" s="137">
        <f>Q183*H183</f>
        <v>0</v>
      </c>
      <c r="S183" s="137">
        <v>0.0055</v>
      </c>
      <c r="T183" s="138">
        <f>S183*H183</f>
        <v>6.194341999999999</v>
      </c>
      <c r="AR183" s="139" t="s">
        <v>229</v>
      </c>
      <c r="AT183" s="139" t="s">
        <v>132</v>
      </c>
      <c r="AU183" s="139" t="s">
        <v>82</v>
      </c>
      <c r="AY183" s="18" t="s">
        <v>129</v>
      </c>
      <c r="BE183" s="140">
        <f>IF(N183="základní",J183,0)</f>
        <v>0</v>
      </c>
      <c r="BF183" s="140">
        <f>IF(N183="snížená",J183,0)</f>
        <v>0</v>
      </c>
      <c r="BG183" s="140">
        <f>IF(N183="zákl. přenesená",J183,0)</f>
        <v>0</v>
      </c>
      <c r="BH183" s="140">
        <f>IF(N183="sníž. přenesená",J183,0)</f>
        <v>0</v>
      </c>
      <c r="BI183" s="140">
        <f>IF(N183="nulová",J183,0)</f>
        <v>0</v>
      </c>
      <c r="BJ183" s="18" t="s">
        <v>80</v>
      </c>
      <c r="BK183" s="140">
        <f>ROUND(I183*H183,2)</f>
        <v>0</v>
      </c>
      <c r="BL183" s="18" t="s">
        <v>229</v>
      </c>
      <c r="BM183" s="139" t="s">
        <v>317</v>
      </c>
    </row>
    <row r="184" spans="2:47" s="1" customFormat="1" ht="11.25">
      <c r="B184" s="33"/>
      <c r="D184" s="141" t="s">
        <v>139</v>
      </c>
      <c r="F184" s="142" t="s">
        <v>318</v>
      </c>
      <c r="I184" s="143"/>
      <c r="L184" s="33"/>
      <c r="M184" s="144"/>
      <c r="T184" s="54"/>
      <c r="AT184" s="18" t="s">
        <v>139</v>
      </c>
      <c r="AU184" s="18" t="s">
        <v>82</v>
      </c>
    </row>
    <row r="185" spans="2:51" s="13" customFormat="1" ht="11.25">
      <c r="B185" s="152"/>
      <c r="D185" s="146" t="s">
        <v>141</v>
      </c>
      <c r="E185" s="153" t="s">
        <v>19</v>
      </c>
      <c r="F185" s="154" t="s">
        <v>319</v>
      </c>
      <c r="H185" s="155">
        <v>136.464</v>
      </c>
      <c r="I185" s="156"/>
      <c r="L185" s="152"/>
      <c r="M185" s="157"/>
      <c r="T185" s="158"/>
      <c r="AT185" s="153" t="s">
        <v>141</v>
      </c>
      <c r="AU185" s="153" t="s">
        <v>82</v>
      </c>
      <c r="AV185" s="13" t="s">
        <v>82</v>
      </c>
      <c r="AW185" s="13" t="s">
        <v>33</v>
      </c>
      <c r="AX185" s="13" t="s">
        <v>72</v>
      </c>
      <c r="AY185" s="153" t="s">
        <v>129</v>
      </c>
    </row>
    <row r="186" spans="2:51" s="13" customFormat="1" ht="11.25">
      <c r="B186" s="152"/>
      <c r="D186" s="146" t="s">
        <v>141</v>
      </c>
      <c r="E186" s="153" t="s">
        <v>19</v>
      </c>
      <c r="F186" s="154" t="s">
        <v>320</v>
      </c>
      <c r="H186" s="155">
        <v>866.62</v>
      </c>
      <c r="I186" s="156"/>
      <c r="L186" s="152"/>
      <c r="M186" s="157"/>
      <c r="T186" s="158"/>
      <c r="AT186" s="153" t="s">
        <v>141</v>
      </c>
      <c r="AU186" s="153" t="s">
        <v>82</v>
      </c>
      <c r="AV186" s="13" t="s">
        <v>82</v>
      </c>
      <c r="AW186" s="13" t="s">
        <v>33</v>
      </c>
      <c r="AX186" s="13" t="s">
        <v>72</v>
      </c>
      <c r="AY186" s="153" t="s">
        <v>129</v>
      </c>
    </row>
    <row r="187" spans="2:51" s="13" customFormat="1" ht="11.25">
      <c r="B187" s="152"/>
      <c r="D187" s="146" t="s">
        <v>141</v>
      </c>
      <c r="E187" s="153" t="s">
        <v>19</v>
      </c>
      <c r="F187" s="154" t="s">
        <v>321</v>
      </c>
      <c r="H187" s="155">
        <v>123.16</v>
      </c>
      <c r="I187" s="156"/>
      <c r="L187" s="152"/>
      <c r="M187" s="157"/>
      <c r="T187" s="158"/>
      <c r="AT187" s="153" t="s">
        <v>141</v>
      </c>
      <c r="AU187" s="153" t="s">
        <v>82</v>
      </c>
      <c r="AV187" s="13" t="s">
        <v>82</v>
      </c>
      <c r="AW187" s="13" t="s">
        <v>33</v>
      </c>
      <c r="AX187" s="13" t="s">
        <v>72</v>
      </c>
      <c r="AY187" s="153" t="s">
        <v>129</v>
      </c>
    </row>
    <row r="188" spans="2:51" s="14" customFormat="1" ht="11.25">
      <c r="B188" s="159"/>
      <c r="D188" s="146" t="s">
        <v>141</v>
      </c>
      <c r="E188" s="160" t="s">
        <v>19</v>
      </c>
      <c r="F188" s="161" t="s">
        <v>188</v>
      </c>
      <c r="H188" s="162">
        <v>1126.244</v>
      </c>
      <c r="I188" s="163"/>
      <c r="L188" s="159"/>
      <c r="M188" s="164"/>
      <c r="T188" s="165"/>
      <c r="AT188" s="160" t="s">
        <v>141</v>
      </c>
      <c r="AU188" s="160" t="s">
        <v>82</v>
      </c>
      <c r="AV188" s="14" t="s">
        <v>137</v>
      </c>
      <c r="AW188" s="14" t="s">
        <v>33</v>
      </c>
      <c r="AX188" s="14" t="s">
        <v>80</v>
      </c>
      <c r="AY188" s="160" t="s">
        <v>129</v>
      </c>
    </row>
    <row r="189" spans="2:65" s="1" customFormat="1" ht="33" customHeight="1">
      <c r="B189" s="33"/>
      <c r="C189" s="128" t="s">
        <v>322</v>
      </c>
      <c r="D189" s="128" t="s">
        <v>132</v>
      </c>
      <c r="E189" s="129" t="s">
        <v>323</v>
      </c>
      <c r="F189" s="130" t="s">
        <v>324</v>
      </c>
      <c r="G189" s="131" t="s">
        <v>162</v>
      </c>
      <c r="H189" s="132">
        <v>16.12</v>
      </c>
      <c r="I189" s="133"/>
      <c r="J189" s="134">
        <f>ROUND(I189*H189,2)</f>
        <v>0</v>
      </c>
      <c r="K189" s="130" t="s">
        <v>136</v>
      </c>
      <c r="L189" s="33"/>
      <c r="M189" s="135" t="s">
        <v>19</v>
      </c>
      <c r="N189" s="136" t="s">
        <v>43</v>
      </c>
      <c r="P189" s="137">
        <f>O189*H189</f>
        <v>0</v>
      </c>
      <c r="Q189" s="137">
        <v>0</v>
      </c>
      <c r="R189" s="137">
        <f>Q189*H189</f>
        <v>0</v>
      </c>
      <c r="S189" s="137">
        <v>0.011</v>
      </c>
      <c r="T189" s="138">
        <f>S189*H189</f>
        <v>0.17732</v>
      </c>
      <c r="AR189" s="139" t="s">
        <v>229</v>
      </c>
      <c r="AT189" s="139" t="s">
        <v>132</v>
      </c>
      <c r="AU189" s="139" t="s">
        <v>82</v>
      </c>
      <c r="AY189" s="18" t="s">
        <v>129</v>
      </c>
      <c r="BE189" s="140">
        <f>IF(N189="základní",J189,0)</f>
        <v>0</v>
      </c>
      <c r="BF189" s="140">
        <f>IF(N189="snížená",J189,0)</f>
        <v>0</v>
      </c>
      <c r="BG189" s="140">
        <f>IF(N189="zákl. přenesená",J189,0)</f>
        <v>0</v>
      </c>
      <c r="BH189" s="140">
        <f>IF(N189="sníž. přenesená",J189,0)</f>
        <v>0</v>
      </c>
      <c r="BI189" s="140">
        <f>IF(N189="nulová",J189,0)</f>
        <v>0</v>
      </c>
      <c r="BJ189" s="18" t="s">
        <v>80</v>
      </c>
      <c r="BK189" s="140">
        <f>ROUND(I189*H189,2)</f>
        <v>0</v>
      </c>
      <c r="BL189" s="18" t="s">
        <v>229</v>
      </c>
      <c r="BM189" s="139" t="s">
        <v>325</v>
      </c>
    </row>
    <row r="190" spans="2:47" s="1" customFormat="1" ht="11.25">
      <c r="B190" s="33"/>
      <c r="D190" s="141" t="s">
        <v>139</v>
      </c>
      <c r="F190" s="142" t="s">
        <v>326</v>
      </c>
      <c r="I190" s="143"/>
      <c r="L190" s="33"/>
      <c r="M190" s="144"/>
      <c r="T190" s="54"/>
      <c r="AT190" s="18" t="s">
        <v>139</v>
      </c>
      <c r="AU190" s="18" t="s">
        <v>82</v>
      </c>
    </row>
    <row r="191" spans="2:51" s="13" customFormat="1" ht="11.25">
      <c r="B191" s="152"/>
      <c r="D191" s="146" t="s">
        <v>141</v>
      </c>
      <c r="E191" s="153" t="s">
        <v>19</v>
      </c>
      <c r="F191" s="154" t="s">
        <v>327</v>
      </c>
      <c r="H191" s="155">
        <v>16.12</v>
      </c>
      <c r="I191" s="156"/>
      <c r="L191" s="152"/>
      <c r="M191" s="157"/>
      <c r="T191" s="158"/>
      <c r="AT191" s="153" t="s">
        <v>141</v>
      </c>
      <c r="AU191" s="153" t="s">
        <v>82</v>
      </c>
      <c r="AV191" s="13" t="s">
        <v>82</v>
      </c>
      <c r="AW191" s="13" t="s">
        <v>33</v>
      </c>
      <c r="AX191" s="13" t="s">
        <v>80</v>
      </c>
      <c r="AY191" s="153" t="s">
        <v>129</v>
      </c>
    </row>
    <row r="192" spans="2:65" s="1" customFormat="1" ht="33" customHeight="1">
      <c r="B192" s="33"/>
      <c r="C192" s="128" t="s">
        <v>328</v>
      </c>
      <c r="D192" s="128" t="s">
        <v>132</v>
      </c>
      <c r="E192" s="129" t="s">
        <v>329</v>
      </c>
      <c r="F192" s="130" t="s">
        <v>330</v>
      </c>
      <c r="G192" s="131" t="s">
        <v>162</v>
      </c>
      <c r="H192" s="132">
        <v>457.92</v>
      </c>
      <c r="I192" s="133"/>
      <c r="J192" s="134">
        <f>ROUND(I192*H192,2)</f>
        <v>0</v>
      </c>
      <c r="K192" s="130" t="s">
        <v>136</v>
      </c>
      <c r="L192" s="33"/>
      <c r="M192" s="135" t="s">
        <v>19</v>
      </c>
      <c r="N192" s="136" t="s">
        <v>43</v>
      </c>
      <c r="P192" s="137">
        <f>O192*H192</f>
        <v>0</v>
      </c>
      <c r="Q192" s="137">
        <v>0</v>
      </c>
      <c r="R192" s="137">
        <f>Q192*H192</f>
        <v>0</v>
      </c>
      <c r="S192" s="137">
        <v>0.0165</v>
      </c>
      <c r="T192" s="138">
        <f>S192*H192</f>
        <v>7.555680000000001</v>
      </c>
      <c r="AR192" s="139" t="s">
        <v>229</v>
      </c>
      <c r="AT192" s="139" t="s">
        <v>132</v>
      </c>
      <c r="AU192" s="139" t="s">
        <v>82</v>
      </c>
      <c r="AY192" s="18" t="s">
        <v>129</v>
      </c>
      <c r="BE192" s="140">
        <f>IF(N192="základní",J192,0)</f>
        <v>0</v>
      </c>
      <c r="BF192" s="140">
        <f>IF(N192="snížená",J192,0)</f>
        <v>0</v>
      </c>
      <c r="BG192" s="140">
        <f>IF(N192="zákl. přenesená",J192,0)</f>
        <v>0</v>
      </c>
      <c r="BH192" s="140">
        <f>IF(N192="sníž. přenesená",J192,0)</f>
        <v>0</v>
      </c>
      <c r="BI192" s="140">
        <f>IF(N192="nulová",J192,0)</f>
        <v>0</v>
      </c>
      <c r="BJ192" s="18" t="s">
        <v>80</v>
      </c>
      <c r="BK192" s="140">
        <f>ROUND(I192*H192,2)</f>
        <v>0</v>
      </c>
      <c r="BL192" s="18" t="s">
        <v>229</v>
      </c>
      <c r="BM192" s="139" t="s">
        <v>331</v>
      </c>
    </row>
    <row r="193" spans="2:47" s="1" customFormat="1" ht="11.25">
      <c r="B193" s="33"/>
      <c r="D193" s="141" t="s">
        <v>139</v>
      </c>
      <c r="F193" s="142" t="s">
        <v>332</v>
      </c>
      <c r="I193" s="143"/>
      <c r="L193" s="33"/>
      <c r="M193" s="144"/>
      <c r="T193" s="54"/>
      <c r="AT193" s="18" t="s">
        <v>139</v>
      </c>
      <c r="AU193" s="18" t="s">
        <v>82</v>
      </c>
    </row>
    <row r="194" spans="2:51" s="13" customFormat="1" ht="11.25">
      <c r="B194" s="152"/>
      <c r="D194" s="146" t="s">
        <v>141</v>
      </c>
      <c r="E194" s="153" t="s">
        <v>19</v>
      </c>
      <c r="F194" s="154" t="s">
        <v>333</v>
      </c>
      <c r="H194" s="155">
        <v>457.92</v>
      </c>
      <c r="I194" s="156"/>
      <c r="L194" s="152"/>
      <c r="M194" s="157"/>
      <c r="T194" s="158"/>
      <c r="AT194" s="153" t="s">
        <v>141</v>
      </c>
      <c r="AU194" s="153" t="s">
        <v>82</v>
      </c>
      <c r="AV194" s="13" t="s">
        <v>82</v>
      </c>
      <c r="AW194" s="13" t="s">
        <v>33</v>
      </c>
      <c r="AX194" s="13" t="s">
        <v>80</v>
      </c>
      <c r="AY194" s="153" t="s">
        <v>129</v>
      </c>
    </row>
    <row r="195" spans="2:65" s="1" customFormat="1" ht="37.9" customHeight="1">
      <c r="B195" s="33"/>
      <c r="C195" s="128" t="s">
        <v>334</v>
      </c>
      <c r="D195" s="128" t="s">
        <v>132</v>
      </c>
      <c r="E195" s="129" t="s">
        <v>335</v>
      </c>
      <c r="F195" s="130" t="s">
        <v>336</v>
      </c>
      <c r="G195" s="131" t="s">
        <v>162</v>
      </c>
      <c r="H195" s="132">
        <v>457.92</v>
      </c>
      <c r="I195" s="133"/>
      <c r="J195" s="134">
        <f>ROUND(I195*H195,2)</f>
        <v>0</v>
      </c>
      <c r="K195" s="130" t="s">
        <v>136</v>
      </c>
      <c r="L195" s="33"/>
      <c r="M195" s="135" t="s">
        <v>19</v>
      </c>
      <c r="N195" s="136" t="s">
        <v>43</v>
      </c>
      <c r="P195" s="137">
        <f>O195*H195</f>
        <v>0</v>
      </c>
      <c r="Q195" s="137">
        <v>0</v>
      </c>
      <c r="R195" s="137">
        <f>Q195*H195</f>
        <v>0</v>
      </c>
      <c r="S195" s="137">
        <v>0.0055</v>
      </c>
      <c r="T195" s="138">
        <f>S195*H195</f>
        <v>2.51856</v>
      </c>
      <c r="AR195" s="139" t="s">
        <v>229</v>
      </c>
      <c r="AT195" s="139" t="s">
        <v>132</v>
      </c>
      <c r="AU195" s="139" t="s">
        <v>82</v>
      </c>
      <c r="AY195" s="18" t="s">
        <v>129</v>
      </c>
      <c r="BE195" s="140">
        <f>IF(N195="základní",J195,0)</f>
        <v>0</v>
      </c>
      <c r="BF195" s="140">
        <f>IF(N195="snížená",J195,0)</f>
        <v>0</v>
      </c>
      <c r="BG195" s="140">
        <f>IF(N195="zákl. přenesená",J195,0)</f>
        <v>0</v>
      </c>
      <c r="BH195" s="140">
        <f>IF(N195="sníž. přenesená",J195,0)</f>
        <v>0</v>
      </c>
      <c r="BI195" s="140">
        <f>IF(N195="nulová",J195,0)</f>
        <v>0</v>
      </c>
      <c r="BJ195" s="18" t="s">
        <v>80</v>
      </c>
      <c r="BK195" s="140">
        <f>ROUND(I195*H195,2)</f>
        <v>0</v>
      </c>
      <c r="BL195" s="18" t="s">
        <v>229</v>
      </c>
      <c r="BM195" s="139" t="s">
        <v>337</v>
      </c>
    </row>
    <row r="196" spans="2:47" s="1" customFormat="1" ht="11.25">
      <c r="B196" s="33"/>
      <c r="D196" s="141" t="s">
        <v>139</v>
      </c>
      <c r="F196" s="142" t="s">
        <v>338</v>
      </c>
      <c r="I196" s="143"/>
      <c r="L196" s="33"/>
      <c r="M196" s="144"/>
      <c r="T196" s="54"/>
      <c r="AT196" s="18" t="s">
        <v>139</v>
      </c>
      <c r="AU196" s="18" t="s">
        <v>82</v>
      </c>
    </row>
    <row r="197" spans="2:63" s="11" customFormat="1" ht="22.9" customHeight="1">
      <c r="B197" s="116"/>
      <c r="D197" s="117" t="s">
        <v>71</v>
      </c>
      <c r="E197" s="126" t="s">
        <v>339</v>
      </c>
      <c r="F197" s="126" t="s">
        <v>340</v>
      </c>
      <c r="I197" s="119"/>
      <c r="J197" s="127">
        <f>BK197</f>
        <v>0</v>
      </c>
      <c r="L197" s="116"/>
      <c r="M197" s="121"/>
      <c r="P197" s="122">
        <f>SUM(P198:P205)</f>
        <v>0</v>
      </c>
      <c r="R197" s="122">
        <f>SUM(R198:R205)</f>
        <v>0</v>
      </c>
      <c r="T197" s="123">
        <f>SUM(T198:T205)</f>
        <v>3.0440519999999998</v>
      </c>
      <c r="AR197" s="117" t="s">
        <v>82</v>
      </c>
      <c r="AT197" s="124" t="s">
        <v>71</v>
      </c>
      <c r="AU197" s="124" t="s">
        <v>80</v>
      </c>
      <c r="AY197" s="117" t="s">
        <v>129</v>
      </c>
      <c r="BK197" s="125">
        <f>SUM(BK198:BK205)</f>
        <v>0</v>
      </c>
    </row>
    <row r="198" spans="2:65" s="1" customFormat="1" ht="49.15" customHeight="1">
      <c r="B198" s="33"/>
      <c r="C198" s="128" t="s">
        <v>341</v>
      </c>
      <c r="D198" s="128" t="s">
        <v>132</v>
      </c>
      <c r="E198" s="129" t="s">
        <v>342</v>
      </c>
      <c r="F198" s="130" t="s">
        <v>343</v>
      </c>
      <c r="G198" s="131" t="s">
        <v>162</v>
      </c>
      <c r="H198" s="132">
        <v>841.74</v>
      </c>
      <c r="I198" s="133"/>
      <c r="J198" s="134">
        <f>ROUND(I198*H198,2)</f>
        <v>0</v>
      </c>
      <c r="K198" s="130" t="s">
        <v>136</v>
      </c>
      <c r="L198" s="33"/>
      <c r="M198" s="135" t="s">
        <v>19</v>
      </c>
      <c r="N198" s="136" t="s">
        <v>43</v>
      </c>
      <c r="P198" s="137">
        <f>O198*H198</f>
        <v>0</v>
      </c>
      <c r="Q198" s="137">
        <v>0</v>
      </c>
      <c r="R198" s="137">
        <f>Q198*H198</f>
        <v>0</v>
      </c>
      <c r="S198" s="137">
        <v>0.0018</v>
      </c>
      <c r="T198" s="138">
        <f>S198*H198</f>
        <v>1.515132</v>
      </c>
      <c r="AR198" s="139" t="s">
        <v>229</v>
      </c>
      <c r="AT198" s="139" t="s">
        <v>132</v>
      </c>
      <c r="AU198" s="139" t="s">
        <v>82</v>
      </c>
      <c r="AY198" s="18" t="s">
        <v>129</v>
      </c>
      <c r="BE198" s="140">
        <f>IF(N198="základní",J198,0)</f>
        <v>0</v>
      </c>
      <c r="BF198" s="140">
        <f>IF(N198="snížená",J198,0)</f>
        <v>0</v>
      </c>
      <c r="BG198" s="140">
        <f>IF(N198="zákl. přenesená",J198,0)</f>
        <v>0</v>
      </c>
      <c r="BH198" s="140">
        <f>IF(N198="sníž. přenesená",J198,0)</f>
        <v>0</v>
      </c>
      <c r="BI198" s="140">
        <f>IF(N198="nulová",J198,0)</f>
        <v>0</v>
      </c>
      <c r="BJ198" s="18" t="s">
        <v>80</v>
      </c>
      <c r="BK198" s="140">
        <f>ROUND(I198*H198,2)</f>
        <v>0</v>
      </c>
      <c r="BL198" s="18" t="s">
        <v>229</v>
      </c>
      <c r="BM198" s="139" t="s">
        <v>344</v>
      </c>
    </row>
    <row r="199" spans="2:47" s="1" customFormat="1" ht="11.25">
      <c r="B199" s="33"/>
      <c r="D199" s="141" t="s">
        <v>139</v>
      </c>
      <c r="F199" s="142" t="s">
        <v>345</v>
      </c>
      <c r="I199" s="143"/>
      <c r="L199" s="33"/>
      <c r="M199" s="144"/>
      <c r="T199" s="54"/>
      <c r="AT199" s="18" t="s">
        <v>139</v>
      </c>
      <c r="AU199" s="18" t="s">
        <v>82</v>
      </c>
    </row>
    <row r="200" spans="2:51" s="13" customFormat="1" ht="11.25">
      <c r="B200" s="152"/>
      <c r="D200" s="146" t="s">
        <v>141</v>
      </c>
      <c r="E200" s="153" t="s">
        <v>19</v>
      </c>
      <c r="F200" s="154" t="s">
        <v>346</v>
      </c>
      <c r="H200" s="155">
        <v>98.64</v>
      </c>
      <c r="I200" s="156"/>
      <c r="L200" s="152"/>
      <c r="M200" s="157"/>
      <c r="T200" s="158"/>
      <c r="AT200" s="153" t="s">
        <v>141</v>
      </c>
      <c r="AU200" s="153" t="s">
        <v>82</v>
      </c>
      <c r="AV200" s="13" t="s">
        <v>82</v>
      </c>
      <c r="AW200" s="13" t="s">
        <v>33</v>
      </c>
      <c r="AX200" s="13" t="s">
        <v>72</v>
      </c>
      <c r="AY200" s="153" t="s">
        <v>129</v>
      </c>
    </row>
    <row r="201" spans="2:51" s="13" customFormat="1" ht="11.25">
      <c r="B201" s="152"/>
      <c r="D201" s="146" t="s">
        <v>141</v>
      </c>
      <c r="E201" s="153" t="s">
        <v>19</v>
      </c>
      <c r="F201" s="154" t="s">
        <v>347</v>
      </c>
      <c r="H201" s="155">
        <v>743.1</v>
      </c>
      <c r="I201" s="156"/>
      <c r="L201" s="152"/>
      <c r="M201" s="157"/>
      <c r="T201" s="158"/>
      <c r="AT201" s="153" t="s">
        <v>141</v>
      </c>
      <c r="AU201" s="153" t="s">
        <v>82</v>
      </c>
      <c r="AV201" s="13" t="s">
        <v>82</v>
      </c>
      <c r="AW201" s="13" t="s">
        <v>33</v>
      </c>
      <c r="AX201" s="13" t="s">
        <v>72</v>
      </c>
      <c r="AY201" s="153" t="s">
        <v>129</v>
      </c>
    </row>
    <row r="202" spans="2:51" s="14" customFormat="1" ht="11.25">
      <c r="B202" s="159"/>
      <c r="D202" s="146" t="s">
        <v>141</v>
      </c>
      <c r="E202" s="160" t="s">
        <v>19</v>
      </c>
      <c r="F202" s="161" t="s">
        <v>188</v>
      </c>
      <c r="H202" s="162">
        <v>841.74</v>
      </c>
      <c r="I202" s="163"/>
      <c r="L202" s="159"/>
      <c r="M202" s="164"/>
      <c r="T202" s="165"/>
      <c r="AT202" s="160" t="s">
        <v>141</v>
      </c>
      <c r="AU202" s="160" t="s">
        <v>82</v>
      </c>
      <c r="AV202" s="14" t="s">
        <v>137</v>
      </c>
      <c r="AW202" s="14" t="s">
        <v>33</v>
      </c>
      <c r="AX202" s="14" t="s">
        <v>80</v>
      </c>
      <c r="AY202" s="160" t="s">
        <v>129</v>
      </c>
    </row>
    <row r="203" spans="2:65" s="1" customFormat="1" ht="49.15" customHeight="1">
      <c r="B203" s="33"/>
      <c r="C203" s="128" t="s">
        <v>348</v>
      </c>
      <c r="D203" s="128" t="s">
        <v>132</v>
      </c>
      <c r="E203" s="129" t="s">
        <v>349</v>
      </c>
      <c r="F203" s="130" t="s">
        <v>350</v>
      </c>
      <c r="G203" s="131" t="s">
        <v>162</v>
      </c>
      <c r="H203" s="132">
        <v>98.64</v>
      </c>
      <c r="I203" s="133"/>
      <c r="J203" s="134">
        <f>ROUND(I203*H203,2)</f>
        <v>0</v>
      </c>
      <c r="K203" s="130" t="s">
        <v>351</v>
      </c>
      <c r="L203" s="33"/>
      <c r="M203" s="135" t="s">
        <v>19</v>
      </c>
      <c r="N203" s="136" t="s">
        <v>43</v>
      </c>
      <c r="P203" s="137">
        <f>O203*H203</f>
        <v>0</v>
      </c>
      <c r="Q203" s="137">
        <v>0</v>
      </c>
      <c r="R203" s="137">
        <f>Q203*H203</f>
        <v>0</v>
      </c>
      <c r="S203" s="137">
        <v>0.0155</v>
      </c>
      <c r="T203" s="138">
        <f>S203*H203</f>
        <v>1.52892</v>
      </c>
      <c r="AR203" s="139" t="s">
        <v>229</v>
      </c>
      <c r="AT203" s="139" t="s">
        <v>132</v>
      </c>
      <c r="AU203" s="139" t="s">
        <v>82</v>
      </c>
      <c r="AY203" s="18" t="s">
        <v>129</v>
      </c>
      <c r="BE203" s="140">
        <f>IF(N203="základní",J203,0)</f>
        <v>0</v>
      </c>
      <c r="BF203" s="140">
        <f>IF(N203="snížená",J203,0)</f>
        <v>0</v>
      </c>
      <c r="BG203" s="140">
        <f>IF(N203="zákl. přenesená",J203,0)</f>
        <v>0</v>
      </c>
      <c r="BH203" s="140">
        <f>IF(N203="sníž. přenesená",J203,0)</f>
        <v>0</v>
      </c>
      <c r="BI203" s="140">
        <f>IF(N203="nulová",J203,0)</f>
        <v>0</v>
      </c>
      <c r="BJ203" s="18" t="s">
        <v>80</v>
      </c>
      <c r="BK203" s="140">
        <f>ROUND(I203*H203,2)</f>
        <v>0</v>
      </c>
      <c r="BL203" s="18" t="s">
        <v>229</v>
      </c>
      <c r="BM203" s="139" t="s">
        <v>352</v>
      </c>
    </row>
    <row r="204" spans="2:47" s="1" customFormat="1" ht="11.25">
      <c r="B204" s="33"/>
      <c r="D204" s="141" t="s">
        <v>139</v>
      </c>
      <c r="F204" s="142" t="s">
        <v>353</v>
      </c>
      <c r="I204" s="143"/>
      <c r="L204" s="33"/>
      <c r="M204" s="144"/>
      <c r="T204" s="54"/>
      <c r="AT204" s="18" t="s">
        <v>139</v>
      </c>
      <c r="AU204" s="18" t="s">
        <v>82</v>
      </c>
    </row>
    <row r="205" spans="2:51" s="13" customFormat="1" ht="11.25">
      <c r="B205" s="152"/>
      <c r="D205" s="146" t="s">
        <v>141</v>
      </c>
      <c r="E205" s="153" t="s">
        <v>19</v>
      </c>
      <c r="F205" s="154" t="s">
        <v>346</v>
      </c>
      <c r="H205" s="155">
        <v>98.64</v>
      </c>
      <c r="I205" s="156"/>
      <c r="L205" s="152"/>
      <c r="M205" s="157"/>
      <c r="T205" s="158"/>
      <c r="AT205" s="153" t="s">
        <v>141</v>
      </c>
      <c r="AU205" s="153" t="s">
        <v>82</v>
      </c>
      <c r="AV205" s="13" t="s">
        <v>82</v>
      </c>
      <c r="AW205" s="13" t="s">
        <v>33</v>
      </c>
      <c r="AX205" s="13" t="s">
        <v>80</v>
      </c>
      <c r="AY205" s="153" t="s">
        <v>129</v>
      </c>
    </row>
    <row r="206" spans="2:63" s="11" customFormat="1" ht="22.9" customHeight="1">
      <c r="B206" s="116"/>
      <c r="D206" s="117" t="s">
        <v>71</v>
      </c>
      <c r="E206" s="126" t="s">
        <v>354</v>
      </c>
      <c r="F206" s="126" t="s">
        <v>355</v>
      </c>
      <c r="I206" s="119"/>
      <c r="J206" s="127">
        <f>BK206</f>
        <v>0</v>
      </c>
      <c r="L206" s="116"/>
      <c r="M206" s="121"/>
      <c r="P206" s="122">
        <f>SUM(P207:P214)</f>
        <v>0</v>
      </c>
      <c r="R206" s="122">
        <f>SUM(R207:R214)</f>
        <v>0</v>
      </c>
      <c r="T206" s="123">
        <f>SUM(T207:T214)</f>
        <v>1.677325</v>
      </c>
      <c r="AR206" s="117" t="s">
        <v>82</v>
      </c>
      <c r="AT206" s="124" t="s">
        <v>71</v>
      </c>
      <c r="AU206" s="124" t="s">
        <v>80</v>
      </c>
      <c r="AY206" s="117" t="s">
        <v>129</v>
      </c>
      <c r="BK206" s="125">
        <f>SUM(BK207:BK214)</f>
        <v>0</v>
      </c>
    </row>
    <row r="207" spans="2:65" s="1" customFormat="1" ht="24.2" customHeight="1">
      <c r="B207" s="33"/>
      <c r="C207" s="128" t="s">
        <v>356</v>
      </c>
      <c r="D207" s="128" t="s">
        <v>132</v>
      </c>
      <c r="E207" s="129" t="s">
        <v>357</v>
      </c>
      <c r="F207" s="130" t="s">
        <v>358</v>
      </c>
      <c r="G207" s="131" t="s">
        <v>191</v>
      </c>
      <c r="H207" s="132">
        <v>52.5</v>
      </c>
      <c r="I207" s="133"/>
      <c r="J207" s="134">
        <f>ROUND(I207*H207,2)</f>
        <v>0</v>
      </c>
      <c r="K207" s="130" t="s">
        <v>136</v>
      </c>
      <c r="L207" s="33"/>
      <c r="M207" s="135" t="s">
        <v>19</v>
      </c>
      <c r="N207" s="136" t="s">
        <v>43</v>
      </c>
      <c r="P207" s="137">
        <f>O207*H207</f>
        <v>0</v>
      </c>
      <c r="Q207" s="137">
        <v>0</v>
      </c>
      <c r="R207" s="137">
        <f>Q207*H207</f>
        <v>0</v>
      </c>
      <c r="S207" s="137">
        <v>0.03065</v>
      </c>
      <c r="T207" s="138">
        <f>S207*H207</f>
        <v>1.609125</v>
      </c>
      <c r="AR207" s="139" t="s">
        <v>229</v>
      </c>
      <c r="AT207" s="139" t="s">
        <v>132</v>
      </c>
      <c r="AU207" s="139" t="s">
        <v>82</v>
      </c>
      <c r="AY207" s="18" t="s">
        <v>129</v>
      </c>
      <c r="BE207" s="140">
        <f>IF(N207="základní",J207,0)</f>
        <v>0</v>
      </c>
      <c r="BF207" s="140">
        <f>IF(N207="snížená",J207,0)</f>
        <v>0</v>
      </c>
      <c r="BG207" s="140">
        <f>IF(N207="zákl. přenesená",J207,0)</f>
        <v>0</v>
      </c>
      <c r="BH207" s="140">
        <f>IF(N207="sníž. přenesená",J207,0)</f>
        <v>0</v>
      </c>
      <c r="BI207" s="140">
        <f>IF(N207="nulová",J207,0)</f>
        <v>0</v>
      </c>
      <c r="BJ207" s="18" t="s">
        <v>80</v>
      </c>
      <c r="BK207" s="140">
        <f>ROUND(I207*H207,2)</f>
        <v>0</v>
      </c>
      <c r="BL207" s="18" t="s">
        <v>229</v>
      </c>
      <c r="BM207" s="139" t="s">
        <v>359</v>
      </c>
    </row>
    <row r="208" spans="2:47" s="1" customFormat="1" ht="11.25">
      <c r="B208" s="33"/>
      <c r="D208" s="141" t="s">
        <v>139</v>
      </c>
      <c r="F208" s="142" t="s">
        <v>360</v>
      </c>
      <c r="I208" s="143"/>
      <c r="L208" s="33"/>
      <c r="M208" s="144"/>
      <c r="T208" s="54"/>
      <c r="AT208" s="18" t="s">
        <v>139</v>
      </c>
      <c r="AU208" s="18" t="s">
        <v>82</v>
      </c>
    </row>
    <row r="209" spans="2:51" s="13" customFormat="1" ht="11.25">
      <c r="B209" s="152"/>
      <c r="D209" s="146" t="s">
        <v>141</v>
      </c>
      <c r="E209" s="153" t="s">
        <v>19</v>
      </c>
      <c r="F209" s="154" t="s">
        <v>361</v>
      </c>
      <c r="H209" s="155">
        <v>15.5</v>
      </c>
      <c r="I209" s="156"/>
      <c r="L209" s="152"/>
      <c r="M209" s="157"/>
      <c r="T209" s="158"/>
      <c r="AT209" s="153" t="s">
        <v>141</v>
      </c>
      <c r="AU209" s="153" t="s">
        <v>82</v>
      </c>
      <c r="AV209" s="13" t="s">
        <v>82</v>
      </c>
      <c r="AW209" s="13" t="s">
        <v>33</v>
      </c>
      <c r="AX209" s="13" t="s">
        <v>72</v>
      </c>
      <c r="AY209" s="153" t="s">
        <v>129</v>
      </c>
    </row>
    <row r="210" spans="2:51" s="13" customFormat="1" ht="11.25">
      <c r="B210" s="152"/>
      <c r="D210" s="146" t="s">
        <v>141</v>
      </c>
      <c r="E210" s="153" t="s">
        <v>19</v>
      </c>
      <c r="F210" s="154" t="s">
        <v>362</v>
      </c>
      <c r="H210" s="155">
        <v>37</v>
      </c>
      <c r="I210" s="156"/>
      <c r="L210" s="152"/>
      <c r="M210" s="157"/>
      <c r="T210" s="158"/>
      <c r="AT210" s="153" t="s">
        <v>141</v>
      </c>
      <c r="AU210" s="153" t="s">
        <v>82</v>
      </c>
      <c r="AV210" s="13" t="s">
        <v>82</v>
      </c>
      <c r="AW210" s="13" t="s">
        <v>33</v>
      </c>
      <c r="AX210" s="13" t="s">
        <v>72</v>
      </c>
      <c r="AY210" s="153" t="s">
        <v>129</v>
      </c>
    </row>
    <row r="211" spans="2:51" s="14" customFormat="1" ht="11.25">
      <c r="B211" s="159"/>
      <c r="D211" s="146" t="s">
        <v>141</v>
      </c>
      <c r="E211" s="160" t="s">
        <v>19</v>
      </c>
      <c r="F211" s="161" t="s">
        <v>188</v>
      </c>
      <c r="H211" s="162">
        <v>52.5</v>
      </c>
      <c r="I211" s="163"/>
      <c r="L211" s="159"/>
      <c r="M211" s="164"/>
      <c r="T211" s="165"/>
      <c r="AT211" s="160" t="s">
        <v>141</v>
      </c>
      <c r="AU211" s="160" t="s">
        <v>82</v>
      </c>
      <c r="AV211" s="14" t="s">
        <v>137</v>
      </c>
      <c r="AW211" s="14" t="s">
        <v>33</v>
      </c>
      <c r="AX211" s="14" t="s">
        <v>80</v>
      </c>
      <c r="AY211" s="160" t="s">
        <v>129</v>
      </c>
    </row>
    <row r="212" spans="2:65" s="1" customFormat="1" ht="24.2" customHeight="1">
      <c r="B212" s="33"/>
      <c r="C212" s="128" t="s">
        <v>363</v>
      </c>
      <c r="D212" s="128" t="s">
        <v>132</v>
      </c>
      <c r="E212" s="129" t="s">
        <v>364</v>
      </c>
      <c r="F212" s="130" t="s">
        <v>365</v>
      </c>
      <c r="G212" s="131" t="s">
        <v>175</v>
      </c>
      <c r="H212" s="132">
        <v>4</v>
      </c>
      <c r="I212" s="133"/>
      <c r="J212" s="134">
        <f>ROUND(I212*H212,2)</f>
        <v>0</v>
      </c>
      <c r="K212" s="130" t="s">
        <v>136</v>
      </c>
      <c r="L212" s="33"/>
      <c r="M212" s="135" t="s">
        <v>19</v>
      </c>
      <c r="N212" s="136" t="s">
        <v>43</v>
      </c>
      <c r="P212" s="137">
        <f>O212*H212</f>
        <v>0</v>
      </c>
      <c r="Q212" s="137">
        <v>0</v>
      </c>
      <c r="R212" s="137">
        <f>Q212*H212</f>
        <v>0</v>
      </c>
      <c r="S212" s="137">
        <v>0.01705</v>
      </c>
      <c r="T212" s="138">
        <f>S212*H212</f>
        <v>0.0682</v>
      </c>
      <c r="AR212" s="139" t="s">
        <v>229</v>
      </c>
      <c r="AT212" s="139" t="s">
        <v>132</v>
      </c>
      <c r="AU212" s="139" t="s">
        <v>82</v>
      </c>
      <c r="AY212" s="18" t="s">
        <v>129</v>
      </c>
      <c r="BE212" s="140">
        <f>IF(N212="základní",J212,0)</f>
        <v>0</v>
      </c>
      <c r="BF212" s="140">
        <f>IF(N212="snížená",J212,0)</f>
        <v>0</v>
      </c>
      <c r="BG212" s="140">
        <f>IF(N212="zákl. přenesená",J212,0)</f>
        <v>0</v>
      </c>
      <c r="BH212" s="140">
        <f>IF(N212="sníž. přenesená",J212,0)</f>
        <v>0</v>
      </c>
      <c r="BI212" s="140">
        <f>IF(N212="nulová",J212,0)</f>
        <v>0</v>
      </c>
      <c r="BJ212" s="18" t="s">
        <v>80</v>
      </c>
      <c r="BK212" s="140">
        <f>ROUND(I212*H212,2)</f>
        <v>0</v>
      </c>
      <c r="BL212" s="18" t="s">
        <v>229</v>
      </c>
      <c r="BM212" s="139" t="s">
        <v>366</v>
      </c>
    </row>
    <row r="213" spans="2:47" s="1" customFormat="1" ht="11.25">
      <c r="B213" s="33"/>
      <c r="D213" s="141" t="s">
        <v>139</v>
      </c>
      <c r="F213" s="142" t="s">
        <v>367</v>
      </c>
      <c r="I213" s="143"/>
      <c r="L213" s="33"/>
      <c r="M213" s="144"/>
      <c r="T213" s="54"/>
      <c r="AT213" s="18" t="s">
        <v>139</v>
      </c>
      <c r="AU213" s="18" t="s">
        <v>82</v>
      </c>
    </row>
    <row r="214" spans="2:51" s="13" customFormat="1" ht="11.25">
      <c r="B214" s="152"/>
      <c r="D214" s="146" t="s">
        <v>141</v>
      </c>
      <c r="E214" s="153" t="s">
        <v>19</v>
      </c>
      <c r="F214" s="154" t="s">
        <v>368</v>
      </c>
      <c r="H214" s="155">
        <v>4</v>
      </c>
      <c r="I214" s="156"/>
      <c r="L214" s="152"/>
      <c r="M214" s="157"/>
      <c r="T214" s="158"/>
      <c r="AT214" s="153" t="s">
        <v>141</v>
      </c>
      <c r="AU214" s="153" t="s">
        <v>82</v>
      </c>
      <c r="AV214" s="13" t="s">
        <v>82</v>
      </c>
      <c r="AW214" s="13" t="s">
        <v>33</v>
      </c>
      <c r="AX214" s="13" t="s">
        <v>80</v>
      </c>
      <c r="AY214" s="153" t="s">
        <v>129</v>
      </c>
    </row>
    <row r="215" spans="2:63" s="11" customFormat="1" ht="22.9" customHeight="1">
      <c r="B215" s="116"/>
      <c r="D215" s="117" t="s">
        <v>71</v>
      </c>
      <c r="E215" s="126" t="s">
        <v>369</v>
      </c>
      <c r="F215" s="126" t="s">
        <v>370</v>
      </c>
      <c r="I215" s="119"/>
      <c r="J215" s="127">
        <f>BK215</f>
        <v>0</v>
      </c>
      <c r="L215" s="116"/>
      <c r="M215" s="121"/>
      <c r="P215" s="122">
        <f>SUM(P216:P220)</f>
        <v>0</v>
      </c>
      <c r="R215" s="122">
        <f>SUM(R216:R220)</f>
        <v>0</v>
      </c>
      <c r="T215" s="123">
        <f>SUM(T216:T220)</f>
        <v>0.02102</v>
      </c>
      <c r="AR215" s="117" t="s">
        <v>82</v>
      </c>
      <c r="AT215" s="124" t="s">
        <v>71</v>
      </c>
      <c r="AU215" s="124" t="s">
        <v>80</v>
      </c>
      <c r="AY215" s="117" t="s">
        <v>129</v>
      </c>
      <c r="BK215" s="125">
        <f>SUM(BK216:BK220)</f>
        <v>0</v>
      </c>
    </row>
    <row r="216" spans="2:65" s="1" customFormat="1" ht="21.75" customHeight="1">
      <c r="B216" s="33"/>
      <c r="C216" s="128" t="s">
        <v>371</v>
      </c>
      <c r="D216" s="128" t="s">
        <v>132</v>
      </c>
      <c r="E216" s="129" t="s">
        <v>372</v>
      </c>
      <c r="F216" s="130" t="s">
        <v>373</v>
      </c>
      <c r="G216" s="131" t="s">
        <v>374</v>
      </c>
      <c r="H216" s="132">
        <v>1</v>
      </c>
      <c r="I216" s="133"/>
      <c r="J216" s="134">
        <f>ROUND(I216*H216,2)</f>
        <v>0</v>
      </c>
      <c r="K216" s="130" t="s">
        <v>136</v>
      </c>
      <c r="L216" s="33"/>
      <c r="M216" s="135" t="s">
        <v>19</v>
      </c>
      <c r="N216" s="136" t="s">
        <v>43</v>
      </c>
      <c r="P216" s="137">
        <f>O216*H216</f>
        <v>0</v>
      </c>
      <c r="Q216" s="137">
        <v>0</v>
      </c>
      <c r="R216" s="137">
        <f>Q216*H216</f>
        <v>0</v>
      </c>
      <c r="S216" s="137">
        <v>0.01946</v>
      </c>
      <c r="T216" s="138">
        <f>S216*H216</f>
        <v>0.01946</v>
      </c>
      <c r="AR216" s="139" t="s">
        <v>229</v>
      </c>
      <c r="AT216" s="139" t="s">
        <v>132</v>
      </c>
      <c r="AU216" s="139" t="s">
        <v>82</v>
      </c>
      <c r="AY216" s="18" t="s">
        <v>129</v>
      </c>
      <c r="BE216" s="140">
        <f>IF(N216="základní",J216,0)</f>
        <v>0</v>
      </c>
      <c r="BF216" s="140">
        <f>IF(N216="snížená",J216,0)</f>
        <v>0</v>
      </c>
      <c r="BG216" s="140">
        <f>IF(N216="zákl. přenesená",J216,0)</f>
        <v>0</v>
      </c>
      <c r="BH216" s="140">
        <f>IF(N216="sníž. přenesená",J216,0)</f>
        <v>0</v>
      </c>
      <c r="BI216" s="140">
        <f>IF(N216="nulová",J216,0)</f>
        <v>0</v>
      </c>
      <c r="BJ216" s="18" t="s">
        <v>80</v>
      </c>
      <c r="BK216" s="140">
        <f>ROUND(I216*H216,2)</f>
        <v>0</v>
      </c>
      <c r="BL216" s="18" t="s">
        <v>229</v>
      </c>
      <c r="BM216" s="139" t="s">
        <v>375</v>
      </c>
    </row>
    <row r="217" spans="2:47" s="1" customFormat="1" ht="11.25">
      <c r="B217" s="33"/>
      <c r="D217" s="141" t="s">
        <v>139</v>
      </c>
      <c r="F217" s="142" t="s">
        <v>376</v>
      </c>
      <c r="I217" s="143"/>
      <c r="L217" s="33"/>
      <c r="M217" s="144"/>
      <c r="T217" s="54"/>
      <c r="AT217" s="18" t="s">
        <v>139</v>
      </c>
      <c r="AU217" s="18" t="s">
        <v>82</v>
      </c>
    </row>
    <row r="218" spans="2:51" s="13" customFormat="1" ht="11.25">
      <c r="B218" s="152"/>
      <c r="D218" s="146" t="s">
        <v>141</v>
      </c>
      <c r="E218" s="153" t="s">
        <v>19</v>
      </c>
      <c r="F218" s="154" t="s">
        <v>377</v>
      </c>
      <c r="H218" s="155">
        <v>1</v>
      </c>
      <c r="I218" s="156"/>
      <c r="L218" s="152"/>
      <c r="M218" s="157"/>
      <c r="T218" s="158"/>
      <c r="AT218" s="153" t="s">
        <v>141</v>
      </c>
      <c r="AU218" s="153" t="s">
        <v>82</v>
      </c>
      <c r="AV218" s="13" t="s">
        <v>82</v>
      </c>
      <c r="AW218" s="13" t="s">
        <v>33</v>
      </c>
      <c r="AX218" s="13" t="s">
        <v>80</v>
      </c>
      <c r="AY218" s="153" t="s">
        <v>129</v>
      </c>
    </row>
    <row r="219" spans="2:65" s="1" customFormat="1" ht="16.5" customHeight="1">
      <c r="B219" s="33"/>
      <c r="C219" s="128" t="s">
        <v>378</v>
      </c>
      <c r="D219" s="128" t="s">
        <v>132</v>
      </c>
      <c r="E219" s="129" t="s">
        <v>379</v>
      </c>
      <c r="F219" s="130" t="s">
        <v>380</v>
      </c>
      <c r="G219" s="131" t="s">
        <v>374</v>
      </c>
      <c r="H219" s="132">
        <v>1</v>
      </c>
      <c r="I219" s="133"/>
      <c r="J219" s="134">
        <f>ROUND(I219*H219,2)</f>
        <v>0</v>
      </c>
      <c r="K219" s="130" t="s">
        <v>136</v>
      </c>
      <c r="L219" s="33"/>
      <c r="M219" s="135" t="s">
        <v>19</v>
      </c>
      <c r="N219" s="136" t="s">
        <v>43</v>
      </c>
      <c r="P219" s="137">
        <f>O219*H219</f>
        <v>0</v>
      </c>
      <c r="Q219" s="137">
        <v>0</v>
      </c>
      <c r="R219" s="137">
        <f>Q219*H219</f>
        <v>0</v>
      </c>
      <c r="S219" s="137">
        <v>0.00156</v>
      </c>
      <c r="T219" s="138">
        <f>S219*H219</f>
        <v>0.00156</v>
      </c>
      <c r="AR219" s="139" t="s">
        <v>229</v>
      </c>
      <c r="AT219" s="139" t="s">
        <v>132</v>
      </c>
      <c r="AU219" s="139" t="s">
        <v>82</v>
      </c>
      <c r="AY219" s="18" t="s">
        <v>129</v>
      </c>
      <c r="BE219" s="140">
        <f>IF(N219="základní",J219,0)</f>
        <v>0</v>
      </c>
      <c r="BF219" s="140">
        <f>IF(N219="snížená",J219,0)</f>
        <v>0</v>
      </c>
      <c r="BG219" s="140">
        <f>IF(N219="zákl. přenesená",J219,0)</f>
        <v>0</v>
      </c>
      <c r="BH219" s="140">
        <f>IF(N219="sníž. přenesená",J219,0)</f>
        <v>0</v>
      </c>
      <c r="BI219" s="140">
        <f>IF(N219="nulová",J219,0)</f>
        <v>0</v>
      </c>
      <c r="BJ219" s="18" t="s">
        <v>80</v>
      </c>
      <c r="BK219" s="140">
        <f>ROUND(I219*H219,2)</f>
        <v>0</v>
      </c>
      <c r="BL219" s="18" t="s">
        <v>229</v>
      </c>
      <c r="BM219" s="139" t="s">
        <v>381</v>
      </c>
    </row>
    <row r="220" spans="2:47" s="1" customFormat="1" ht="11.25">
      <c r="B220" s="33"/>
      <c r="D220" s="141" t="s">
        <v>139</v>
      </c>
      <c r="F220" s="142" t="s">
        <v>382</v>
      </c>
      <c r="I220" s="143"/>
      <c r="L220" s="33"/>
      <c r="M220" s="144"/>
      <c r="T220" s="54"/>
      <c r="AT220" s="18" t="s">
        <v>139</v>
      </c>
      <c r="AU220" s="18" t="s">
        <v>82</v>
      </c>
    </row>
    <row r="221" spans="2:63" s="11" customFormat="1" ht="22.9" customHeight="1">
      <c r="B221" s="116"/>
      <c r="D221" s="117" t="s">
        <v>71</v>
      </c>
      <c r="E221" s="126" t="s">
        <v>383</v>
      </c>
      <c r="F221" s="126" t="s">
        <v>384</v>
      </c>
      <c r="I221" s="119"/>
      <c r="J221" s="127">
        <f>BK221</f>
        <v>0</v>
      </c>
      <c r="L221" s="116"/>
      <c r="M221" s="121"/>
      <c r="P221" s="122">
        <f>SUM(P222:P223)</f>
        <v>0</v>
      </c>
      <c r="R221" s="122">
        <f>SUM(R222:R223)</f>
        <v>0</v>
      </c>
      <c r="T221" s="123">
        <f>SUM(T222:T223)</f>
        <v>0.0029999999999999996</v>
      </c>
      <c r="AR221" s="117" t="s">
        <v>82</v>
      </c>
      <c r="AT221" s="124" t="s">
        <v>71</v>
      </c>
      <c r="AU221" s="124" t="s">
        <v>80</v>
      </c>
      <c r="AY221" s="117" t="s">
        <v>129</v>
      </c>
      <c r="BK221" s="125">
        <f>SUM(BK222:BK223)</f>
        <v>0</v>
      </c>
    </row>
    <row r="222" spans="2:65" s="1" customFormat="1" ht="37.9" customHeight="1">
      <c r="B222" s="33"/>
      <c r="C222" s="128" t="s">
        <v>385</v>
      </c>
      <c r="D222" s="128" t="s">
        <v>132</v>
      </c>
      <c r="E222" s="129" t="s">
        <v>386</v>
      </c>
      <c r="F222" s="130" t="s">
        <v>387</v>
      </c>
      <c r="G222" s="131" t="s">
        <v>175</v>
      </c>
      <c r="H222" s="132">
        <v>5</v>
      </c>
      <c r="I222" s="133"/>
      <c r="J222" s="134">
        <f>ROUND(I222*H222,2)</f>
        <v>0</v>
      </c>
      <c r="K222" s="130" t="s">
        <v>136</v>
      </c>
      <c r="L222" s="33"/>
      <c r="M222" s="135" t="s">
        <v>19</v>
      </c>
      <c r="N222" s="136" t="s">
        <v>43</v>
      </c>
      <c r="P222" s="137">
        <f>O222*H222</f>
        <v>0</v>
      </c>
      <c r="Q222" s="137">
        <v>0</v>
      </c>
      <c r="R222" s="137">
        <f>Q222*H222</f>
        <v>0</v>
      </c>
      <c r="S222" s="137">
        <v>0.0006</v>
      </c>
      <c r="T222" s="138">
        <f>S222*H222</f>
        <v>0.0029999999999999996</v>
      </c>
      <c r="AR222" s="139" t="s">
        <v>229</v>
      </c>
      <c r="AT222" s="139" t="s">
        <v>132</v>
      </c>
      <c r="AU222" s="139" t="s">
        <v>82</v>
      </c>
      <c r="AY222" s="18" t="s">
        <v>129</v>
      </c>
      <c r="BE222" s="140">
        <f>IF(N222="základní",J222,0)</f>
        <v>0</v>
      </c>
      <c r="BF222" s="140">
        <f>IF(N222="snížená",J222,0)</f>
        <v>0</v>
      </c>
      <c r="BG222" s="140">
        <f>IF(N222="zákl. přenesená",J222,0)</f>
        <v>0</v>
      </c>
      <c r="BH222" s="140">
        <f>IF(N222="sníž. přenesená",J222,0)</f>
        <v>0</v>
      </c>
      <c r="BI222" s="140">
        <f>IF(N222="nulová",J222,0)</f>
        <v>0</v>
      </c>
      <c r="BJ222" s="18" t="s">
        <v>80</v>
      </c>
      <c r="BK222" s="140">
        <f>ROUND(I222*H222,2)</f>
        <v>0</v>
      </c>
      <c r="BL222" s="18" t="s">
        <v>229</v>
      </c>
      <c r="BM222" s="139" t="s">
        <v>388</v>
      </c>
    </row>
    <row r="223" spans="2:47" s="1" customFormat="1" ht="11.25">
      <c r="B223" s="33"/>
      <c r="D223" s="141" t="s">
        <v>139</v>
      </c>
      <c r="F223" s="142" t="s">
        <v>389</v>
      </c>
      <c r="I223" s="143"/>
      <c r="L223" s="33"/>
      <c r="M223" s="144"/>
      <c r="T223" s="54"/>
      <c r="AT223" s="18" t="s">
        <v>139</v>
      </c>
      <c r="AU223" s="18" t="s">
        <v>82</v>
      </c>
    </row>
    <row r="224" spans="2:63" s="11" customFormat="1" ht="22.9" customHeight="1">
      <c r="B224" s="116"/>
      <c r="D224" s="117" t="s">
        <v>71</v>
      </c>
      <c r="E224" s="126" t="s">
        <v>390</v>
      </c>
      <c r="F224" s="126" t="s">
        <v>391</v>
      </c>
      <c r="I224" s="119"/>
      <c r="J224" s="127">
        <f>BK224</f>
        <v>0</v>
      </c>
      <c r="L224" s="116"/>
      <c r="M224" s="121"/>
      <c r="P224" s="122">
        <f>SUM(P225:P238)</f>
        <v>0</v>
      </c>
      <c r="R224" s="122">
        <f>SUM(R225:R238)</f>
        <v>0</v>
      </c>
      <c r="T224" s="123">
        <f>SUM(T225:T238)</f>
        <v>0.3865323</v>
      </c>
      <c r="AR224" s="117" t="s">
        <v>82</v>
      </c>
      <c r="AT224" s="124" t="s">
        <v>71</v>
      </c>
      <c r="AU224" s="124" t="s">
        <v>80</v>
      </c>
      <c r="AY224" s="117" t="s">
        <v>129</v>
      </c>
      <c r="BK224" s="125">
        <f>SUM(BK225:BK238)</f>
        <v>0</v>
      </c>
    </row>
    <row r="225" spans="2:65" s="1" customFormat="1" ht="24.2" customHeight="1">
      <c r="B225" s="33"/>
      <c r="C225" s="128" t="s">
        <v>392</v>
      </c>
      <c r="D225" s="128" t="s">
        <v>132</v>
      </c>
      <c r="E225" s="129" t="s">
        <v>393</v>
      </c>
      <c r="F225" s="130" t="s">
        <v>394</v>
      </c>
      <c r="G225" s="131" t="s">
        <v>191</v>
      </c>
      <c r="H225" s="132">
        <v>3.6</v>
      </c>
      <c r="I225" s="133"/>
      <c r="J225" s="134">
        <f>ROUND(I225*H225,2)</f>
        <v>0</v>
      </c>
      <c r="K225" s="130" t="s">
        <v>136</v>
      </c>
      <c r="L225" s="33"/>
      <c r="M225" s="135" t="s">
        <v>19</v>
      </c>
      <c r="N225" s="136" t="s">
        <v>43</v>
      </c>
      <c r="P225" s="137">
        <f>O225*H225</f>
        <v>0</v>
      </c>
      <c r="Q225" s="137">
        <v>0</v>
      </c>
      <c r="R225" s="137">
        <f>Q225*H225</f>
        <v>0</v>
      </c>
      <c r="S225" s="137">
        <v>0.00177</v>
      </c>
      <c r="T225" s="138">
        <f>S225*H225</f>
        <v>0.006372</v>
      </c>
      <c r="AR225" s="139" t="s">
        <v>229</v>
      </c>
      <c r="AT225" s="139" t="s">
        <v>132</v>
      </c>
      <c r="AU225" s="139" t="s">
        <v>82</v>
      </c>
      <c r="AY225" s="18" t="s">
        <v>129</v>
      </c>
      <c r="BE225" s="140">
        <f>IF(N225="základní",J225,0)</f>
        <v>0</v>
      </c>
      <c r="BF225" s="140">
        <f>IF(N225="snížená",J225,0)</f>
        <v>0</v>
      </c>
      <c r="BG225" s="140">
        <f>IF(N225="zákl. přenesená",J225,0)</f>
        <v>0</v>
      </c>
      <c r="BH225" s="140">
        <f>IF(N225="sníž. přenesená",J225,0)</f>
        <v>0</v>
      </c>
      <c r="BI225" s="140">
        <f>IF(N225="nulová",J225,0)</f>
        <v>0</v>
      </c>
      <c r="BJ225" s="18" t="s">
        <v>80</v>
      </c>
      <c r="BK225" s="140">
        <f>ROUND(I225*H225,2)</f>
        <v>0</v>
      </c>
      <c r="BL225" s="18" t="s">
        <v>229</v>
      </c>
      <c r="BM225" s="139" t="s">
        <v>395</v>
      </c>
    </row>
    <row r="226" spans="2:47" s="1" customFormat="1" ht="11.25">
      <c r="B226" s="33"/>
      <c r="D226" s="141" t="s">
        <v>139</v>
      </c>
      <c r="F226" s="142" t="s">
        <v>396</v>
      </c>
      <c r="I226" s="143"/>
      <c r="L226" s="33"/>
      <c r="M226" s="144"/>
      <c r="T226" s="54"/>
      <c r="AT226" s="18" t="s">
        <v>139</v>
      </c>
      <c r="AU226" s="18" t="s">
        <v>82</v>
      </c>
    </row>
    <row r="227" spans="2:65" s="1" customFormat="1" ht="24.2" customHeight="1">
      <c r="B227" s="33"/>
      <c r="C227" s="128" t="s">
        <v>397</v>
      </c>
      <c r="D227" s="128" t="s">
        <v>132</v>
      </c>
      <c r="E227" s="129" t="s">
        <v>398</v>
      </c>
      <c r="F227" s="130" t="s">
        <v>399</v>
      </c>
      <c r="G227" s="131" t="s">
        <v>191</v>
      </c>
      <c r="H227" s="132">
        <v>120.4</v>
      </c>
      <c r="I227" s="133"/>
      <c r="J227" s="134">
        <f>ROUND(I227*H227,2)</f>
        <v>0</v>
      </c>
      <c r="K227" s="130" t="s">
        <v>136</v>
      </c>
      <c r="L227" s="33"/>
      <c r="M227" s="135" t="s">
        <v>19</v>
      </c>
      <c r="N227" s="136" t="s">
        <v>43</v>
      </c>
      <c r="P227" s="137">
        <f>O227*H227</f>
        <v>0</v>
      </c>
      <c r="Q227" s="137">
        <v>0</v>
      </c>
      <c r="R227" s="137">
        <f>Q227*H227</f>
        <v>0</v>
      </c>
      <c r="S227" s="137">
        <v>0.00191</v>
      </c>
      <c r="T227" s="138">
        <f>S227*H227</f>
        <v>0.229964</v>
      </c>
      <c r="AR227" s="139" t="s">
        <v>229</v>
      </c>
      <c r="AT227" s="139" t="s">
        <v>132</v>
      </c>
      <c r="AU227" s="139" t="s">
        <v>82</v>
      </c>
      <c r="AY227" s="18" t="s">
        <v>129</v>
      </c>
      <c r="BE227" s="140">
        <f>IF(N227="základní",J227,0)</f>
        <v>0</v>
      </c>
      <c r="BF227" s="140">
        <f>IF(N227="snížená",J227,0)</f>
        <v>0</v>
      </c>
      <c r="BG227" s="140">
        <f>IF(N227="zákl. přenesená",J227,0)</f>
        <v>0</v>
      </c>
      <c r="BH227" s="140">
        <f>IF(N227="sníž. přenesená",J227,0)</f>
        <v>0</v>
      </c>
      <c r="BI227" s="140">
        <f>IF(N227="nulová",J227,0)</f>
        <v>0</v>
      </c>
      <c r="BJ227" s="18" t="s">
        <v>80</v>
      </c>
      <c r="BK227" s="140">
        <f>ROUND(I227*H227,2)</f>
        <v>0</v>
      </c>
      <c r="BL227" s="18" t="s">
        <v>229</v>
      </c>
      <c r="BM227" s="139" t="s">
        <v>400</v>
      </c>
    </row>
    <row r="228" spans="2:47" s="1" customFormat="1" ht="11.25">
      <c r="B228" s="33"/>
      <c r="D228" s="141" t="s">
        <v>139</v>
      </c>
      <c r="F228" s="142" t="s">
        <v>401</v>
      </c>
      <c r="I228" s="143"/>
      <c r="L228" s="33"/>
      <c r="M228" s="144"/>
      <c r="T228" s="54"/>
      <c r="AT228" s="18" t="s">
        <v>139</v>
      </c>
      <c r="AU228" s="18" t="s">
        <v>82</v>
      </c>
    </row>
    <row r="229" spans="2:51" s="13" customFormat="1" ht="11.25">
      <c r="B229" s="152"/>
      <c r="D229" s="146" t="s">
        <v>141</v>
      </c>
      <c r="E229" s="153" t="s">
        <v>19</v>
      </c>
      <c r="F229" s="154" t="s">
        <v>402</v>
      </c>
      <c r="H229" s="155">
        <v>120.4</v>
      </c>
      <c r="I229" s="156"/>
      <c r="L229" s="152"/>
      <c r="M229" s="157"/>
      <c r="T229" s="158"/>
      <c r="AT229" s="153" t="s">
        <v>141</v>
      </c>
      <c r="AU229" s="153" t="s">
        <v>82</v>
      </c>
      <c r="AV229" s="13" t="s">
        <v>82</v>
      </c>
      <c r="AW229" s="13" t="s">
        <v>33</v>
      </c>
      <c r="AX229" s="13" t="s">
        <v>80</v>
      </c>
      <c r="AY229" s="153" t="s">
        <v>129</v>
      </c>
    </row>
    <row r="230" spans="2:65" s="1" customFormat="1" ht="24.2" customHeight="1">
      <c r="B230" s="33"/>
      <c r="C230" s="128" t="s">
        <v>403</v>
      </c>
      <c r="D230" s="128" t="s">
        <v>132</v>
      </c>
      <c r="E230" s="129" t="s">
        <v>404</v>
      </c>
      <c r="F230" s="130" t="s">
        <v>405</v>
      </c>
      <c r="G230" s="131" t="s">
        <v>191</v>
      </c>
      <c r="H230" s="132">
        <v>0.89</v>
      </c>
      <c r="I230" s="133"/>
      <c r="J230" s="134">
        <f>ROUND(I230*H230,2)</f>
        <v>0</v>
      </c>
      <c r="K230" s="130" t="s">
        <v>136</v>
      </c>
      <c r="L230" s="33"/>
      <c r="M230" s="135" t="s">
        <v>19</v>
      </c>
      <c r="N230" s="136" t="s">
        <v>43</v>
      </c>
      <c r="P230" s="137">
        <f>O230*H230</f>
        <v>0</v>
      </c>
      <c r="Q230" s="137">
        <v>0</v>
      </c>
      <c r="R230" s="137">
        <f>Q230*H230</f>
        <v>0</v>
      </c>
      <c r="S230" s="137">
        <v>0.00167</v>
      </c>
      <c r="T230" s="138">
        <f>S230*H230</f>
        <v>0.0014863</v>
      </c>
      <c r="AR230" s="139" t="s">
        <v>229</v>
      </c>
      <c r="AT230" s="139" t="s">
        <v>132</v>
      </c>
      <c r="AU230" s="139" t="s">
        <v>82</v>
      </c>
      <c r="AY230" s="18" t="s">
        <v>129</v>
      </c>
      <c r="BE230" s="140">
        <f>IF(N230="základní",J230,0)</f>
        <v>0</v>
      </c>
      <c r="BF230" s="140">
        <f>IF(N230="snížená",J230,0)</f>
        <v>0</v>
      </c>
      <c r="BG230" s="140">
        <f>IF(N230="zákl. přenesená",J230,0)</f>
        <v>0</v>
      </c>
      <c r="BH230" s="140">
        <f>IF(N230="sníž. přenesená",J230,0)</f>
        <v>0</v>
      </c>
      <c r="BI230" s="140">
        <f>IF(N230="nulová",J230,0)</f>
        <v>0</v>
      </c>
      <c r="BJ230" s="18" t="s">
        <v>80</v>
      </c>
      <c r="BK230" s="140">
        <f>ROUND(I230*H230,2)</f>
        <v>0</v>
      </c>
      <c r="BL230" s="18" t="s">
        <v>229</v>
      </c>
      <c r="BM230" s="139" t="s">
        <v>406</v>
      </c>
    </row>
    <row r="231" spans="2:47" s="1" customFormat="1" ht="11.25">
      <c r="B231" s="33"/>
      <c r="D231" s="141" t="s">
        <v>139</v>
      </c>
      <c r="F231" s="142" t="s">
        <v>407</v>
      </c>
      <c r="I231" s="143"/>
      <c r="L231" s="33"/>
      <c r="M231" s="144"/>
      <c r="T231" s="54"/>
      <c r="AT231" s="18" t="s">
        <v>139</v>
      </c>
      <c r="AU231" s="18" t="s">
        <v>82</v>
      </c>
    </row>
    <row r="232" spans="2:65" s="1" customFormat="1" ht="21.75" customHeight="1">
      <c r="B232" s="33"/>
      <c r="C232" s="128" t="s">
        <v>408</v>
      </c>
      <c r="D232" s="128" t="s">
        <v>132</v>
      </c>
      <c r="E232" s="129" t="s">
        <v>409</v>
      </c>
      <c r="F232" s="130" t="s">
        <v>410</v>
      </c>
      <c r="G232" s="131" t="s">
        <v>191</v>
      </c>
      <c r="H232" s="132">
        <v>74</v>
      </c>
      <c r="I232" s="133"/>
      <c r="J232" s="134">
        <f>ROUND(I232*H232,2)</f>
        <v>0</v>
      </c>
      <c r="K232" s="130" t="s">
        <v>136</v>
      </c>
      <c r="L232" s="33"/>
      <c r="M232" s="135" t="s">
        <v>19</v>
      </c>
      <c r="N232" s="136" t="s">
        <v>43</v>
      </c>
      <c r="P232" s="137">
        <f>O232*H232</f>
        <v>0</v>
      </c>
      <c r="Q232" s="137">
        <v>0</v>
      </c>
      <c r="R232" s="137">
        <f>Q232*H232</f>
        <v>0</v>
      </c>
      <c r="S232" s="137">
        <v>0.00175</v>
      </c>
      <c r="T232" s="138">
        <f>S232*H232</f>
        <v>0.1295</v>
      </c>
      <c r="AR232" s="139" t="s">
        <v>229</v>
      </c>
      <c r="AT232" s="139" t="s">
        <v>132</v>
      </c>
      <c r="AU232" s="139" t="s">
        <v>82</v>
      </c>
      <c r="AY232" s="18" t="s">
        <v>129</v>
      </c>
      <c r="BE232" s="140">
        <f>IF(N232="základní",J232,0)</f>
        <v>0</v>
      </c>
      <c r="BF232" s="140">
        <f>IF(N232="snížená",J232,0)</f>
        <v>0</v>
      </c>
      <c r="BG232" s="140">
        <f>IF(N232="zákl. přenesená",J232,0)</f>
        <v>0</v>
      </c>
      <c r="BH232" s="140">
        <f>IF(N232="sníž. přenesená",J232,0)</f>
        <v>0</v>
      </c>
      <c r="BI232" s="140">
        <f>IF(N232="nulová",J232,0)</f>
        <v>0</v>
      </c>
      <c r="BJ232" s="18" t="s">
        <v>80</v>
      </c>
      <c r="BK232" s="140">
        <f>ROUND(I232*H232,2)</f>
        <v>0</v>
      </c>
      <c r="BL232" s="18" t="s">
        <v>229</v>
      </c>
      <c r="BM232" s="139" t="s">
        <v>411</v>
      </c>
    </row>
    <row r="233" spans="2:47" s="1" customFormat="1" ht="11.25">
      <c r="B233" s="33"/>
      <c r="D233" s="141" t="s">
        <v>139</v>
      </c>
      <c r="F233" s="142" t="s">
        <v>412</v>
      </c>
      <c r="I233" s="143"/>
      <c r="L233" s="33"/>
      <c r="M233" s="144"/>
      <c r="T233" s="54"/>
      <c r="AT233" s="18" t="s">
        <v>139</v>
      </c>
      <c r="AU233" s="18" t="s">
        <v>82</v>
      </c>
    </row>
    <row r="234" spans="2:51" s="13" customFormat="1" ht="11.25">
      <c r="B234" s="152"/>
      <c r="D234" s="146" t="s">
        <v>141</v>
      </c>
      <c r="E234" s="153" t="s">
        <v>19</v>
      </c>
      <c r="F234" s="154" t="s">
        <v>413</v>
      </c>
      <c r="H234" s="155">
        <v>74</v>
      </c>
      <c r="I234" s="156"/>
      <c r="L234" s="152"/>
      <c r="M234" s="157"/>
      <c r="T234" s="158"/>
      <c r="AT234" s="153" t="s">
        <v>141</v>
      </c>
      <c r="AU234" s="153" t="s">
        <v>82</v>
      </c>
      <c r="AV234" s="13" t="s">
        <v>82</v>
      </c>
      <c r="AW234" s="13" t="s">
        <v>33</v>
      </c>
      <c r="AX234" s="13" t="s">
        <v>80</v>
      </c>
      <c r="AY234" s="153" t="s">
        <v>129</v>
      </c>
    </row>
    <row r="235" spans="2:65" s="1" customFormat="1" ht="24.2" customHeight="1">
      <c r="B235" s="33"/>
      <c r="C235" s="128" t="s">
        <v>414</v>
      </c>
      <c r="D235" s="128" t="s">
        <v>132</v>
      </c>
      <c r="E235" s="129" t="s">
        <v>415</v>
      </c>
      <c r="F235" s="130" t="s">
        <v>416</v>
      </c>
      <c r="G235" s="131" t="s">
        <v>191</v>
      </c>
      <c r="H235" s="132">
        <v>3.6</v>
      </c>
      <c r="I235" s="133"/>
      <c r="J235" s="134">
        <f>ROUND(I235*H235,2)</f>
        <v>0</v>
      </c>
      <c r="K235" s="130" t="s">
        <v>136</v>
      </c>
      <c r="L235" s="33"/>
      <c r="M235" s="135" t="s">
        <v>19</v>
      </c>
      <c r="N235" s="136" t="s">
        <v>43</v>
      </c>
      <c r="P235" s="137">
        <f>O235*H235</f>
        <v>0</v>
      </c>
      <c r="Q235" s="137">
        <v>0</v>
      </c>
      <c r="R235" s="137">
        <f>Q235*H235</f>
        <v>0</v>
      </c>
      <c r="S235" s="137">
        <v>0.0026</v>
      </c>
      <c r="T235" s="138">
        <f>S235*H235</f>
        <v>0.00936</v>
      </c>
      <c r="AR235" s="139" t="s">
        <v>229</v>
      </c>
      <c r="AT235" s="139" t="s">
        <v>132</v>
      </c>
      <c r="AU235" s="139" t="s">
        <v>82</v>
      </c>
      <c r="AY235" s="18" t="s">
        <v>129</v>
      </c>
      <c r="BE235" s="140">
        <f>IF(N235="základní",J235,0)</f>
        <v>0</v>
      </c>
      <c r="BF235" s="140">
        <f>IF(N235="snížená",J235,0)</f>
        <v>0</v>
      </c>
      <c r="BG235" s="140">
        <f>IF(N235="zákl. přenesená",J235,0)</f>
        <v>0</v>
      </c>
      <c r="BH235" s="140">
        <f>IF(N235="sníž. přenesená",J235,0)</f>
        <v>0</v>
      </c>
      <c r="BI235" s="140">
        <f>IF(N235="nulová",J235,0)</f>
        <v>0</v>
      </c>
      <c r="BJ235" s="18" t="s">
        <v>80</v>
      </c>
      <c r="BK235" s="140">
        <f>ROUND(I235*H235,2)</f>
        <v>0</v>
      </c>
      <c r="BL235" s="18" t="s">
        <v>229</v>
      </c>
      <c r="BM235" s="139" t="s">
        <v>417</v>
      </c>
    </row>
    <row r="236" spans="2:47" s="1" customFormat="1" ht="11.25">
      <c r="B236" s="33"/>
      <c r="D236" s="141" t="s">
        <v>139</v>
      </c>
      <c r="F236" s="142" t="s">
        <v>418</v>
      </c>
      <c r="I236" s="143"/>
      <c r="L236" s="33"/>
      <c r="M236" s="144"/>
      <c r="T236" s="54"/>
      <c r="AT236" s="18" t="s">
        <v>139</v>
      </c>
      <c r="AU236" s="18" t="s">
        <v>82</v>
      </c>
    </row>
    <row r="237" spans="2:65" s="1" customFormat="1" ht="16.5" customHeight="1">
      <c r="B237" s="33"/>
      <c r="C237" s="128" t="s">
        <v>419</v>
      </c>
      <c r="D237" s="128" t="s">
        <v>132</v>
      </c>
      <c r="E237" s="129" t="s">
        <v>420</v>
      </c>
      <c r="F237" s="130" t="s">
        <v>421</v>
      </c>
      <c r="G237" s="131" t="s">
        <v>191</v>
      </c>
      <c r="H237" s="132">
        <v>2.5</v>
      </c>
      <c r="I237" s="133"/>
      <c r="J237" s="134">
        <f>ROUND(I237*H237,2)</f>
        <v>0</v>
      </c>
      <c r="K237" s="130" t="s">
        <v>136</v>
      </c>
      <c r="L237" s="33"/>
      <c r="M237" s="135" t="s">
        <v>19</v>
      </c>
      <c r="N237" s="136" t="s">
        <v>43</v>
      </c>
      <c r="P237" s="137">
        <f>O237*H237</f>
        <v>0</v>
      </c>
      <c r="Q237" s="137">
        <v>0</v>
      </c>
      <c r="R237" s="137">
        <f>Q237*H237</f>
        <v>0</v>
      </c>
      <c r="S237" s="137">
        <v>0.00394</v>
      </c>
      <c r="T237" s="138">
        <f>S237*H237</f>
        <v>0.00985</v>
      </c>
      <c r="AR237" s="139" t="s">
        <v>229</v>
      </c>
      <c r="AT237" s="139" t="s">
        <v>132</v>
      </c>
      <c r="AU237" s="139" t="s">
        <v>82</v>
      </c>
      <c r="AY237" s="18" t="s">
        <v>129</v>
      </c>
      <c r="BE237" s="140">
        <f>IF(N237="základní",J237,0)</f>
        <v>0</v>
      </c>
      <c r="BF237" s="140">
        <f>IF(N237="snížená",J237,0)</f>
        <v>0</v>
      </c>
      <c r="BG237" s="140">
        <f>IF(N237="zákl. přenesená",J237,0)</f>
        <v>0</v>
      </c>
      <c r="BH237" s="140">
        <f>IF(N237="sníž. přenesená",J237,0)</f>
        <v>0</v>
      </c>
      <c r="BI237" s="140">
        <f>IF(N237="nulová",J237,0)</f>
        <v>0</v>
      </c>
      <c r="BJ237" s="18" t="s">
        <v>80</v>
      </c>
      <c r="BK237" s="140">
        <f>ROUND(I237*H237,2)</f>
        <v>0</v>
      </c>
      <c r="BL237" s="18" t="s">
        <v>229</v>
      </c>
      <c r="BM237" s="139" t="s">
        <v>422</v>
      </c>
    </row>
    <row r="238" spans="2:47" s="1" customFormat="1" ht="11.25">
      <c r="B238" s="33"/>
      <c r="D238" s="141" t="s">
        <v>139</v>
      </c>
      <c r="F238" s="142" t="s">
        <v>423</v>
      </c>
      <c r="I238" s="143"/>
      <c r="L238" s="33"/>
      <c r="M238" s="144"/>
      <c r="T238" s="54"/>
      <c r="AT238" s="18" t="s">
        <v>139</v>
      </c>
      <c r="AU238" s="18" t="s">
        <v>82</v>
      </c>
    </row>
    <row r="239" spans="2:63" s="11" customFormat="1" ht="22.9" customHeight="1">
      <c r="B239" s="116"/>
      <c r="D239" s="117" t="s">
        <v>71</v>
      </c>
      <c r="E239" s="126" t="s">
        <v>424</v>
      </c>
      <c r="F239" s="126" t="s">
        <v>425</v>
      </c>
      <c r="I239" s="119"/>
      <c r="J239" s="127">
        <f>BK239</f>
        <v>0</v>
      </c>
      <c r="L239" s="116"/>
      <c r="M239" s="121"/>
      <c r="P239" s="122">
        <f>SUM(P240:P248)</f>
        <v>0</v>
      </c>
      <c r="R239" s="122">
        <f>SUM(R240:R248)</f>
        <v>0</v>
      </c>
      <c r="T239" s="123">
        <f>SUM(T240:T248)</f>
        <v>0.36</v>
      </c>
      <c r="AR239" s="117" t="s">
        <v>82</v>
      </c>
      <c r="AT239" s="124" t="s">
        <v>71</v>
      </c>
      <c r="AU239" s="124" t="s">
        <v>80</v>
      </c>
      <c r="AY239" s="117" t="s">
        <v>129</v>
      </c>
      <c r="BK239" s="125">
        <f>SUM(BK240:BK248)</f>
        <v>0</v>
      </c>
    </row>
    <row r="240" spans="2:65" s="1" customFormat="1" ht="24.2" customHeight="1">
      <c r="B240" s="33"/>
      <c r="C240" s="128" t="s">
        <v>426</v>
      </c>
      <c r="D240" s="128" t="s">
        <v>132</v>
      </c>
      <c r="E240" s="129" t="s">
        <v>427</v>
      </c>
      <c r="F240" s="130" t="s">
        <v>428</v>
      </c>
      <c r="G240" s="131" t="s">
        <v>191</v>
      </c>
      <c r="H240" s="132">
        <v>4.1</v>
      </c>
      <c r="I240" s="133"/>
      <c r="J240" s="134">
        <f>ROUND(I240*H240,2)</f>
        <v>0</v>
      </c>
      <c r="K240" s="130" t="s">
        <v>136</v>
      </c>
      <c r="L240" s="33"/>
      <c r="M240" s="135" t="s">
        <v>19</v>
      </c>
      <c r="N240" s="136" t="s">
        <v>43</v>
      </c>
      <c r="P240" s="137">
        <f>O240*H240</f>
        <v>0</v>
      </c>
      <c r="Q240" s="137">
        <v>0</v>
      </c>
      <c r="R240" s="137">
        <f>Q240*H240</f>
        <v>0</v>
      </c>
      <c r="S240" s="137">
        <v>0.05</v>
      </c>
      <c r="T240" s="138">
        <f>S240*H240</f>
        <v>0.205</v>
      </c>
      <c r="AR240" s="139" t="s">
        <v>229</v>
      </c>
      <c r="AT240" s="139" t="s">
        <v>132</v>
      </c>
      <c r="AU240" s="139" t="s">
        <v>82</v>
      </c>
      <c r="AY240" s="18" t="s">
        <v>129</v>
      </c>
      <c r="BE240" s="140">
        <f>IF(N240="základní",J240,0)</f>
        <v>0</v>
      </c>
      <c r="BF240" s="140">
        <f>IF(N240="snížená",J240,0)</f>
        <v>0</v>
      </c>
      <c r="BG240" s="140">
        <f>IF(N240="zákl. přenesená",J240,0)</f>
        <v>0</v>
      </c>
      <c r="BH240" s="140">
        <f>IF(N240="sníž. přenesená",J240,0)</f>
        <v>0</v>
      </c>
      <c r="BI240" s="140">
        <f>IF(N240="nulová",J240,0)</f>
        <v>0</v>
      </c>
      <c r="BJ240" s="18" t="s">
        <v>80</v>
      </c>
      <c r="BK240" s="140">
        <f>ROUND(I240*H240,2)</f>
        <v>0</v>
      </c>
      <c r="BL240" s="18" t="s">
        <v>229</v>
      </c>
      <c r="BM240" s="139" t="s">
        <v>429</v>
      </c>
    </row>
    <row r="241" spans="2:47" s="1" customFormat="1" ht="11.25">
      <c r="B241" s="33"/>
      <c r="D241" s="141" t="s">
        <v>139</v>
      </c>
      <c r="F241" s="142" t="s">
        <v>430</v>
      </c>
      <c r="I241" s="143"/>
      <c r="L241" s="33"/>
      <c r="M241" s="144"/>
      <c r="T241" s="54"/>
      <c r="AT241" s="18" t="s">
        <v>139</v>
      </c>
      <c r="AU241" s="18" t="s">
        <v>82</v>
      </c>
    </row>
    <row r="242" spans="2:51" s="13" customFormat="1" ht="11.25">
      <c r="B242" s="152"/>
      <c r="D242" s="146" t="s">
        <v>141</v>
      </c>
      <c r="E242" s="153" t="s">
        <v>19</v>
      </c>
      <c r="F242" s="154" t="s">
        <v>431</v>
      </c>
      <c r="H242" s="155">
        <v>4.1</v>
      </c>
      <c r="I242" s="156"/>
      <c r="L242" s="152"/>
      <c r="M242" s="157"/>
      <c r="T242" s="158"/>
      <c r="AT242" s="153" t="s">
        <v>141</v>
      </c>
      <c r="AU242" s="153" t="s">
        <v>82</v>
      </c>
      <c r="AV242" s="13" t="s">
        <v>82</v>
      </c>
      <c r="AW242" s="13" t="s">
        <v>33</v>
      </c>
      <c r="AX242" s="13" t="s">
        <v>80</v>
      </c>
      <c r="AY242" s="153" t="s">
        <v>129</v>
      </c>
    </row>
    <row r="243" spans="2:65" s="1" customFormat="1" ht="24.2" customHeight="1">
      <c r="B243" s="33"/>
      <c r="C243" s="128" t="s">
        <v>432</v>
      </c>
      <c r="D243" s="128" t="s">
        <v>132</v>
      </c>
      <c r="E243" s="129" t="s">
        <v>433</v>
      </c>
      <c r="F243" s="130" t="s">
        <v>434</v>
      </c>
      <c r="G243" s="131" t="s">
        <v>191</v>
      </c>
      <c r="H243" s="132">
        <v>3.5</v>
      </c>
      <c r="I243" s="133"/>
      <c r="J243" s="134">
        <f>ROUND(I243*H243,2)</f>
        <v>0</v>
      </c>
      <c r="K243" s="130" t="s">
        <v>136</v>
      </c>
      <c r="L243" s="33"/>
      <c r="M243" s="135" t="s">
        <v>19</v>
      </c>
      <c r="N243" s="136" t="s">
        <v>43</v>
      </c>
      <c r="P243" s="137">
        <f>O243*H243</f>
        <v>0</v>
      </c>
      <c r="Q243" s="137">
        <v>0</v>
      </c>
      <c r="R243" s="137">
        <f>Q243*H243</f>
        <v>0</v>
      </c>
      <c r="S243" s="137">
        <v>0.03</v>
      </c>
      <c r="T243" s="138">
        <f>S243*H243</f>
        <v>0.105</v>
      </c>
      <c r="AR243" s="139" t="s">
        <v>229</v>
      </c>
      <c r="AT243" s="139" t="s">
        <v>132</v>
      </c>
      <c r="AU243" s="139" t="s">
        <v>82</v>
      </c>
      <c r="AY243" s="18" t="s">
        <v>129</v>
      </c>
      <c r="BE243" s="140">
        <f>IF(N243="základní",J243,0)</f>
        <v>0</v>
      </c>
      <c r="BF243" s="140">
        <f>IF(N243="snížená",J243,0)</f>
        <v>0</v>
      </c>
      <c r="BG243" s="140">
        <f>IF(N243="zákl. přenesená",J243,0)</f>
        <v>0</v>
      </c>
      <c r="BH243" s="140">
        <f>IF(N243="sníž. přenesená",J243,0)</f>
        <v>0</v>
      </c>
      <c r="BI243" s="140">
        <f>IF(N243="nulová",J243,0)</f>
        <v>0</v>
      </c>
      <c r="BJ243" s="18" t="s">
        <v>80</v>
      </c>
      <c r="BK243" s="140">
        <f>ROUND(I243*H243,2)</f>
        <v>0</v>
      </c>
      <c r="BL243" s="18" t="s">
        <v>229</v>
      </c>
      <c r="BM243" s="139" t="s">
        <v>435</v>
      </c>
    </row>
    <row r="244" spans="2:47" s="1" customFormat="1" ht="11.25">
      <c r="B244" s="33"/>
      <c r="D244" s="141" t="s">
        <v>139</v>
      </c>
      <c r="F244" s="142" t="s">
        <v>436</v>
      </c>
      <c r="I244" s="143"/>
      <c r="L244" s="33"/>
      <c r="M244" s="144"/>
      <c r="T244" s="54"/>
      <c r="AT244" s="18" t="s">
        <v>139</v>
      </c>
      <c r="AU244" s="18" t="s">
        <v>82</v>
      </c>
    </row>
    <row r="245" spans="2:51" s="13" customFormat="1" ht="11.25">
      <c r="B245" s="152"/>
      <c r="D245" s="146" t="s">
        <v>141</v>
      </c>
      <c r="E245" s="153" t="s">
        <v>19</v>
      </c>
      <c r="F245" s="154" t="s">
        <v>437</v>
      </c>
      <c r="H245" s="155">
        <v>3.5</v>
      </c>
      <c r="I245" s="156"/>
      <c r="L245" s="152"/>
      <c r="M245" s="157"/>
      <c r="T245" s="158"/>
      <c r="AT245" s="153" t="s">
        <v>141</v>
      </c>
      <c r="AU245" s="153" t="s">
        <v>82</v>
      </c>
      <c r="AV245" s="13" t="s">
        <v>82</v>
      </c>
      <c r="AW245" s="13" t="s">
        <v>33</v>
      </c>
      <c r="AX245" s="13" t="s">
        <v>80</v>
      </c>
      <c r="AY245" s="153" t="s">
        <v>129</v>
      </c>
    </row>
    <row r="246" spans="2:65" s="1" customFormat="1" ht="24.2" customHeight="1">
      <c r="B246" s="33"/>
      <c r="C246" s="128" t="s">
        <v>438</v>
      </c>
      <c r="D246" s="128" t="s">
        <v>132</v>
      </c>
      <c r="E246" s="129" t="s">
        <v>439</v>
      </c>
      <c r="F246" s="130" t="s">
        <v>440</v>
      </c>
      <c r="G246" s="131" t="s">
        <v>175</v>
      </c>
      <c r="H246" s="132">
        <v>1</v>
      </c>
      <c r="I246" s="133"/>
      <c r="J246" s="134">
        <f>ROUND(I246*H246,2)</f>
        <v>0</v>
      </c>
      <c r="K246" s="130" t="s">
        <v>136</v>
      </c>
      <c r="L246" s="33"/>
      <c r="M246" s="135" t="s">
        <v>19</v>
      </c>
      <c r="N246" s="136" t="s">
        <v>43</v>
      </c>
      <c r="P246" s="137">
        <f>O246*H246</f>
        <v>0</v>
      </c>
      <c r="Q246" s="137">
        <v>0</v>
      </c>
      <c r="R246" s="137">
        <f>Q246*H246</f>
        <v>0</v>
      </c>
      <c r="S246" s="137">
        <v>0.05</v>
      </c>
      <c r="T246" s="138">
        <f>S246*H246</f>
        <v>0.05</v>
      </c>
      <c r="AR246" s="139" t="s">
        <v>229</v>
      </c>
      <c r="AT246" s="139" t="s">
        <v>132</v>
      </c>
      <c r="AU246" s="139" t="s">
        <v>82</v>
      </c>
      <c r="AY246" s="18" t="s">
        <v>129</v>
      </c>
      <c r="BE246" s="140">
        <f>IF(N246="základní",J246,0)</f>
        <v>0</v>
      </c>
      <c r="BF246" s="140">
        <f>IF(N246="snížená",J246,0)</f>
        <v>0</v>
      </c>
      <c r="BG246" s="140">
        <f>IF(N246="zákl. přenesená",J246,0)</f>
        <v>0</v>
      </c>
      <c r="BH246" s="140">
        <f>IF(N246="sníž. přenesená",J246,0)</f>
        <v>0</v>
      </c>
      <c r="BI246" s="140">
        <f>IF(N246="nulová",J246,0)</f>
        <v>0</v>
      </c>
      <c r="BJ246" s="18" t="s">
        <v>80</v>
      </c>
      <c r="BK246" s="140">
        <f>ROUND(I246*H246,2)</f>
        <v>0</v>
      </c>
      <c r="BL246" s="18" t="s">
        <v>229</v>
      </c>
      <c r="BM246" s="139" t="s">
        <v>441</v>
      </c>
    </row>
    <row r="247" spans="2:47" s="1" customFormat="1" ht="11.25">
      <c r="B247" s="33"/>
      <c r="D247" s="141" t="s">
        <v>139</v>
      </c>
      <c r="F247" s="142" t="s">
        <v>442</v>
      </c>
      <c r="I247" s="143"/>
      <c r="L247" s="33"/>
      <c r="M247" s="144"/>
      <c r="T247" s="54"/>
      <c r="AT247" s="18" t="s">
        <v>139</v>
      </c>
      <c r="AU247" s="18" t="s">
        <v>82</v>
      </c>
    </row>
    <row r="248" spans="2:51" s="13" customFormat="1" ht="11.25">
      <c r="B248" s="152"/>
      <c r="D248" s="146" t="s">
        <v>141</v>
      </c>
      <c r="E248" s="153" t="s">
        <v>19</v>
      </c>
      <c r="F248" s="154" t="s">
        <v>443</v>
      </c>
      <c r="H248" s="155">
        <v>1</v>
      </c>
      <c r="I248" s="156"/>
      <c r="L248" s="152"/>
      <c r="M248" s="157"/>
      <c r="T248" s="158"/>
      <c r="AT248" s="153" t="s">
        <v>141</v>
      </c>
      <c r="AU248" s="153" t="s">
        <v>82</v>
      </c>
      <c r="AV248" s="13" t="s">
        <v>82</v>
      </c>
      <c r="AW248" s="13" t="s">
        <v>33</v>
      </c>
      <c r="AX248" s="13" t="s">
        <v>80</v>
      </c>
      <c r="AY248" s="153" t="s">
        <v>129</v>
      </c>
    </row>
    <row r="249" spans="2:63" s="11" customFormat="1" ht="22.9" customHeight="1">
      <c r="B249" s="116"/>
      <c r="D249" s="117" t="s">
        <v>71</v>
      </c>
      <c r="E249" s="126" t="s">
        <v>444</v>
      </c>
      <c r="F249" s="126" t="s">
        <v>445</v>
      </c>
      <c r="I249" s="119"/>
      <c r="J249" s="127">
        <f>BK249</f>
        <v>0</v>
      </c>
      <c r="L249" s="116"/>
      <c r="M249" s="121"/>
      <c r="P249" s="122">
        <f>SUM(P250:P252)</f>
        <v>0</v>
      </c>
      <c r="R249" s="122">
        <f>SUM(R250:R252)</f>
        <v>0</v>
      </c>
      <c r="T249" s="123">
        <f>SUM(T250:T252)</f>
        <v>0.0936</v>
      </c>
      <c r="AR249" s="117" t="s">
        <v>82</v>
      </c>
      <c r="AT249" s="124" t="s">
        <v>71</v>
      </c>
      <c r="AU249" s="124" t="s">
        <v>80</v>
      </c>
      <c r="AY249" s="117" t="s">
        <v>129</v>
      </c>
      <c r="BK249" s="125">
        <f>SUM(BK250:BK252)</f>
        <v>0</v>
      </c>
    </row>
    <row r="250" spans="2:65" s="1" customFormat="1" ht="21.75" customHeight="1">
      <c r="B250" s="33"/>
      <c r="C250" s="128" t="s">
        <v>446</v>
      </c>
      <c r="D250" s="128" t="s">
        <v>132</v>
      </c>
      <c r="E250" s="129" t="s">
        <v>447</v>
      </c>
      <c r="F250" s="130" t="s">
        <v>448</v>
      </c>
      <c r="G250" s="131" t="s">
        <v>162</v>
      </c>
      <c r="H250" s="132">
        <v>2.4</v>
      </c>
      <c r="I250" s="133"/>
      <c r="J250" s="134">
        <f>ROUND(I250*H250,2)</f>
        <v>0</v>
      </c>
      <c r="K250" s="130" t="s">
        <v>136</v>
      </c>
      <c r="L250" s="33"/>
      <c r="M250" s="135" t="s">
        <v>19</v>
      </c>
      <c r="N250" s="136" t="s">
        <v>43</v>
      </c>
      <c r="P250" s="137">
        <f>O250*H250</f>
        <v>0</v>
      </c>
      <c r="Q250" s="137">
        <v>0</v>
      </c>
      <c r="R250" s="137">
        <f>Q250*H250</f>
        <v>0</v>
      </c>
      <c r="S250" s="137">
        <v>0.039</v>
      </c>
      <c r="T250" s="138">
        <f>S250*H250</f>
        <v>0.0936</v>
      </c>
      <c r="AR250" s="139" t="s">
        <v>229</v>
      </c>
      <c r="AT250" s="139" t="s">
        <v>132</v>
      </c>
      <c r="AU250" s="139" t="s">
        <v>82</v>
      </c>
      <c r="AY250" s="18" t="s">
        <v>129</v>
      </c>
      <c r="BE250" s="140">
        <f>IF(N250="základní",J250,0)</f>
        <v>0</v>
      </c>
      <c r="BF250" s="140">
        <f>IF(N250="snížená",J250,0)</f>
        <v>0</v>
      </c>
      <c r="BG250" s="140">
        <f>IF(N250="zákl. přenesená",J250,0)</f>
        <v>0</v>
      </c>
      <c r="BH250" s="140">
        <f>IF(N250="sníž. přenesená",J250,0)</f>
        <v>0</v>
      </c>
      <c r="BI250" s="140">
        <f>IF(N250="nulová",J250,0)</f>
        <v>0</v>
      </c>
      <c r="BJ250" s="18" t="s">
        <v>80</v>
      </c>
      <c r="BK250" s="140">
        <f>ROUND(I250*H250,2)</f>
        <v>0</v>
      </c>
      <c r="BL250" s="18" t="s">
        <v>229</v>
      </c>
      <c r="BM250" s="139" t="s">
        <v>449</v>
      </c>
    </row>
    <row r="251" spans="2:47" s="1" customFormat="1" ht="11.25">
      <c r="B251" s="33"/>
      <c r="D251" s="141" t="s">
        <v>139</v>
      </c>
      <c r="F251" s="142" t="s">
        <v>450</v>
      </c>
      <c r="I251" s="143"/>
      <c r="L251" s="33"/>
      <c r="M251" s="144"/>
      <c r="T251" s="54"/>
      <c r="AT251" s="18" t="s">
        <v>139</v>
      </c>
      <c r="AU251" s="18" t="s">
        <v>82</v>
      </c>
    </row>
    <row r="252" spans="2:51" s="13" customFormat="1" ht="11.25">
      <c r="B252" s="152"/>
      <c r="D252" s="146" t="s">
        <v>141</v>
      </c>
      <c r="E252" s="153" t="s">
        <v>19</v>
      </c>
      <c r="F252" s="154" t="s">
        <v>451</v>
      </c>
      <c r="H252" s="155">
        <v>2.4</v>
      </c>
      <c r="I252" s="156"/>
      <c r="L252" s="152"/>
      <c r="M252" s="166"/>
      <c r="N252" s="167"/>
      <c r="O252" s="167"/>
      <c r="P252" s="167"/>
      <c r="Q252" s="167"/>
      <c r="R252" s="167"/>
      <c r="S252" s="167"/>
      <c r="T252" s="168"/>
      <c r="AT252" s="153" t="s">
        <v>141</v>
      </c>
      <c r="AU252" s="153" t="s">
        <v>82</v>
      </c>
      <c r="AV252" s="13" t="s">
        <v>82</v>
      </c>
      <c r="AW252" s="13" t="s">
        <v>33</v>
      </c>
      <c r="AX252" s="13" t="s">
        <v>80</v>
      </c>
      <c r="AY252" s="153" t="s">
        <v>129</v>
      </c>
    </row>
    <row r="253" spans="2:12" s="1" customFormat="1" ht="6.95" customHeight="1">
      <c r="B253" s="42"/>
      <c r="C253" s="43"/>
      <c r="D253" s="43"/>
      <c r="E253" s="43"/>
      <c r="F253" s="43"/>
      <c r="G253" s="43"/>
      <c r="H253" s="43"/>
      <c r="I253" s="43"/>
      <c r="J253" s="43"/>
      <c r="K253" s="43"/>
      <c r="L253" s="33"/>
    </row>
  </sheetData>
  <sheetProtection algorithmName="SHA-512" hashValue="XTFMzc0sRVaktl/5iucQfIgB0lCGqDkyXD+dM6tTs/qzIq0+crKWbHnrAwoo1iY+vmSCoHGW/mFK0NcNkkVbCg==" saltValue="w7OuBaj05MP8AbVm9/dMDmNILlYnRi8OBT0aRFXEaJwYrTNh7vAhdfxjzjUxSVA1jL0V27+JTLI3W0Zz/IboTw==" spinCount="100000" sheet="1" objects="1" scenarios="1" formatColumns="0" formatRows="0" autoFilter="0"/>
  <autoFilter ref="C90:K252"/>
  <mergeCells count="9">
    <mergeCell ref="E50:H50"/>
    <mergeCell ref="E81:H81"/>
    <mergeCell ref="E83:H83"/>
    <mergeCell ref="L2:V2"/>
    <mergeCell ref="E7:H7"/>
    <mergeCell ref="E9:H9"/>
    <mergeCell ref="E18:H18"/>
    <mergeCell ref="E27:H27"/>
    <mergeCell ref="E48:H48"/>
  </mergeCells>
  <hyperlinks>
    <hyperlink ref="F95" r:id="rId1" display="https://podminky.urs.cz/item/CS_URS_2023_01/962052210"/>
    <hyperlink ref="F99" r:id="rId2" display="https://podminky.urs.cz/item/CS_URS_2023_01/965042141"/>
    <hyperlink ref="F102" r:id="rId3" display="https://podminky.urs.cz/item/CS_URS_2023_01/965042221"/>
    <hyperlink ref="F105" r:id="rId4" display="https://podminky.urs.cz/item/CS_URS_2023_01/965049112"/>
    <hyperlink ref="F107" r:id="rId5" display="https://podminky.urs.cz/item/CS_URS_2023_01/968072455"/>
    <hyperlink ref="F110" r:id="rId6" display="https://podminky.urs.cz/item/CS_URS_2023_01/968082015"/>
    <hyperlink ref="F113" r:id="rId7" display="https://podminky.urs.cz/item/CS_URS_2023_01/971033351"/>
    <hyperlink ref="F116" r:id="rId8" display="https://podminky.urs.cz/item/CS_URS_2023_01/971033621"/>
    <hyperlink ref="F123" r:id="rId9" display="https://podminky.urs.cz/item/CS_URS_2023_01/977151116"/>
    <hyperlink ref="F126" r:id="rId10" display="https://podminky.urs.cz/item/CS_URS_2023_01/978015321"/>
    <hyperlink ref="F129" r:id="rId11" display="https://podminky.urs.cz/item/CS_URS_2023_01/978015391"/>
    <hyperlink ref="F132" r:id="rId12" display="https://podminky.urs.cz/item/CS_URS_2023_01/985142111"/>
    <hyperlink ref="F135" r:id="rId13" display="https://podminky.urs.cz/item/CS_URS_2023_01/985142912"/>
    <hyperlink ref="F154" r:id="rId14" display="https://podminky.urs.cz/item/CS_URS_2023_01/997013154"/>
    <hyperlink ref="F156" r:id="rId15" display="https://podminky.urs.cz/item/CS_URS_2023_01/997013501"/>
    <hyperlink ref="F158" r:id="rId16" display="https://podminky.urs.cz/item/CS_URS_2023_01/997013509"/>
    <hyperlink ref="F161" r:id="rId17" display="https://podminky.urs.cz/item/CS_URS_2023_01/997013601"/>
    <hyperlink ref="F164" r:id="rId18" display="https://podminky.urs.cz/item/CS_URS_2023_01/997013602"/>
    <hyperlink ref="F167" r:id="rId19" display="https://podminky.urs.cz/item/CS_URS_2023_01/997013603"/>
    <hyperlink ref="F170" r:id="rId20" display="https://podminky.urs.cz/item/CS_URS_2023_01/997013631"/>
    <hyperlink ref="F173" r:id="rId21" display="https://podminky.urs.cz/item/CS_URS_2023_01/997013813"/>
    <hyperlink ref="F176" r:id="rId22" display="https://podminky.urs.cz/item/CS_URS_2023_01/997013814"/>
    <hyperlink ref="F179" r:id="rId23" display="https://podminky.urs.cz/item/CS_URS_2023_01/997013847"/>
    <hyperlink ref="F184" r:id="rId24" display="https://podminky.urs.cz/item/CS_URS_2023_01/712340831"/>
    <hyperlink ref="F190" r:id="rId25" display="https://podminky.urs.cz/item/CS_URS_2023_01/712340832"/>
    <hyperlink ref="F193" r:id="rId26" display="https://podminky.urs.cz/item/CS_URS_2023_01/712340833"/>
    <hyperlink ref="F196" r:id="rId27" display="https://podminky.urs.cz/item/CS_URS_2023_01/712340834"/>
    <hyperlink ref="F199" r:id="rId28" display="https://podminky.urs.cz/item/CS_URS_2023_01/713140861"/>
    <hyperlink ref="F204" r:id="rId29" display="https://podminky.urs.cz/item/CS_URS_2022_02/713140863r001"/>
    <hyperlink ref="F208" r:id="rId30" display="https://podminky.urs.cz/item/CS_URS_2023_01/721140806"/>
    <hyperlink ref="F213" r:id="rId31" display="https://podminky.urs.cz/item/CS_URS_2023_01/721210822"/>
    <hyperlink ref="F217" r:id="rId32" display="https://podminky.urs.cz/item/CS_URS_2023_01/725210821"/>
    <hyperlink ref="F220" r:id="rId33" display="https://podminky.urs.cz/item/CS_URS_2023_01/725820801"/>
    <hyperlink ref="F223" r:id="rId34" display="https://podminky.urs.cz/item/CS_URS_2023_01/751526880"/>
    <hyperlink ref="F226" r:id="rId35" display="https://podminky.urs.cz/item/CS_URS_2023_01/764002812"/>
    <hyperlink ref="F228" r:id="rId36" display="https://podminky.urs.cz/item/CS_URS_2023_01/764002841"/>
    <hyperlink ref="F231" r:id="rId37" display="https://podminky.urs.cz/item/CS_URS_2023_01/764002851"/>
    <hyperlink ref="F233" r:id="rId38" display="https://podminky.urs.cz/item/CS_URS_2023_01/764002871"/>
    <hyperlink ref="F236" r:id="rId39" display="https://podminky.urs.cz/item/CS_URS_2023_01/764004801"/>
    <hyperlink ref="F238" r:id="rId40" display="https://podminky.urs.cz/item/CS_URS_2023_01/764004861"/>
    <hyperlink ref="F241" r:id="rId41" display="https://podminky.urs.cz/item/CS_URS_2023_01/767832801"/>
    <hyperlink ref="F244" r:id="rId42" display="https://podminky.urs.cz/item/CS_URS_2023_01/767832802"/>
    <hyperlink ref="F247" r:id="rId43" display="https://podminky.urs.cz/item/CS_URS_2023_01/767833802"/>
    <hyperlink ref="F251" r:id="rId44" display="https://podminky.urs.cz/item/CS_URS_2023_01/78173381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4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60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AT2" s="18" t="s">
        <v>85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82</v>
      </c>
    </row>
    <row r="4" spans="2:46" ht="24.95" customHeight="1">
      <c r="B4" s="21"/>
      <c r="D4" s="22" t="s">
        <v>95</v>
      </c>
      <c r="L4" s="21"/>
      <c r="M4" s="86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26.25" customHeight="1">
      <c r="B7" s="21"/>
      <c r="E7" s="311" t="str">
        <f>'Rekapitulace stavby'!K6</f>
        <v>Oprava střechy administrativní budovy vodojemu Jesenice I, Vestecká 151</v>
      </c>
      <c r="F7" s="312"/>
      <c r="G7" s="312"/>
      <c r="H7" s="312"/>
      <c r="L7" s="21"/>
    </row>
    <row r="8" spans="2:12" s="1" customFormat="1" ht="12" customHeight="1">
      <c r="B8" s="33"/>
      <c r="D8" s="28" t="s">
        <v>96</v>
      </c>
      <c r="L8" s="33"/>
    </row>
    <row r="9" spans="2:12" s="1" customFormat="1" ht="16.5" customHeight="1">
      <c r="B9" s="33"/>
      <c r="E9" s="274" t="s">
        <v>452</v>
      </c>
      <c r="F9" s="313"/>
      <c r="G9" s="313"/>
      <c r="H9" s="313"/>
      <c r="L9" s="33"/>
    </row>
    <row r="10" spans="2:12" s="1" customFormat="1" ht="11.25">
      <c r="B10" s="33"/>
      <c r="L10" s="33"/>
    </row>
    <row r="11" spans="2:12" s="1" customFormat="1" ht="12" customHeight="1">
      <c r="B11" s="33"/>
      <c r="D11" s="28" t="s">
        <v>18</v>
      </c>
      <c r="F11" s="26" t="s">
        <v>19</v>
      </c>
      <c r="I11" s="28" t="s">
        <v>20</v>
      </c>
      <c r="J11" s="26" t="s">
        <v>19</v>
      </c>
      <c r="L11" s="33"/>
    </row>
    <row r="12" spans="2:12" s="1" customFormat="1" ht="12" customHeight="1">
      <c r="B12" s="33"/>
      <c r="D12" s="28" t="s">
        <v>21</v>
      </c>
      <c r="F12" s="26" t="s">
        <v>22</v>
      </c>
      <c r="I12" s="28" t="s">
        <v>23</v>
      </c>
      <c r="J12" s="50" t="str">
        <f>'Rekapitulace stavby'!AN8</f>
        <v>18. 9. 2022</v>
      </c>
      <c r="L12" s="33"/>
    </row>
    <row r="13" spans="2:12" s="1" customFormat="1" ht="10.9" customHeight="1">
      <c r="B13" s="33"/>
      <c r="L13" s="33"/>
    </row>
    <row r="14" spans="2:12" s="1" customFormat="1" ht="12" customHeight="1">
      <c r="B14" s="33"/>
      <c r="D14" s="28" t="s">
        <v>25</v>
      </c>
      <c r="I14" s="28" t="s">
        <v>26</v>
      </c>
      <c r="J14" s="26" t="s">
        <v>19</v>
      </c>
      <c r="L14" s="33"/>
    </row>
    <row r="15" spans="2:12" s="1" customFormat="1" ht="18" customHeight="1">
      <c r="B15" s="33"/>
      <c r="E15" s="26" t="s">
        <v>27</v>
      </c>
      <c r="I15" s="28" t="s">
        <v>28</v>
      </c>
      <c r="J15" s="26" t="s">
        <v>19</v>
      </c>
      <c r="L15" s="33"/>
    </row>
    <row r="16" spans="2:12" s="1" customFormat="1" ht="6.95" customHeight="1">
      <c r="B16" s="33"/>
      <c r="L16" s="33"/>
    </row>
    <row r="17" spans="2:12" s="1" customFormat="1" ht="12" customHeight="1">
      <c r="B17" s="33"/>
      <c r="D17" s="28" t="s">
        <v>29</v>
      </c>
      <c r="I17" s="28" t="s">
        <v>26</v>
      </c>
      <c r="J17" s="29" t="str">
        <f>'Rekapitulace stavby'!AN13</f>
        <v>Vyplň údaj</v>
      </c>
      <c r="L17" s="33"/>
    </row>
    <row r="18" spans="2:12" s="1" customFormat="1" ht="18" customHeight="1">
      <c r="B18" s="33"/>
      <c r="E18" s="314" t="str">
        <f>'Rekapitulace stavby'!E14</f>
        <v>Vyplň údaj</v>
      </c>
      <c r="F18" s="295"/>
      <c r="G18" s="295"/>
      <c r="H18" s="295"/>
      <c r="I18" s="28" t="s">
        <v>28</v>
      </c>
      <c r="J18" s="29" t="str">
        <f>'Rekapitulace stavby'!AN14</f>
        <v>Vyplň údaj</v>
      </c>
      <c r="L18" s="33"/>
    </row>
    <row r="19" spans="2:12" s="1" customFormat="1" ht="6.95" customHeight="1">
      <c r="B19" s="33"/>
      <c r="L19" s="33"/>
    </row>
    <row r="20" spans="2:12" s="1" customFormat="1" ht="12" customHeight="1">
      <c r="B20" s="33"/>
      <c r="D20" s="28" t="s">
        <v>31</v>
      </c>
      <c r="I20" s="28" t="s">
        <v>26</v>
      </c>
      <c r="J20" s="26" t="s">
        <v>19</v>
      </c>
      <c r="L20" s="33"/>
    </row>
    <row r="21" spans="2:12" s="1" customFormat="1" ht="18" customHeight="1">
      <c r="B21" s="33"/>
      <c r="E21" s="26" t="s">
        <v>32</v>
      </c>
      <c r="I21" s="28" t="s">
        <v>28</v>
      </c>
      <c r="J21" s="26" t="s">
        <v>19</v>
      </c>
      <c r="L21" s="33"/>
    </row>
    <row r="22" spans="2:12" s="1" customFormat="1" ht="6.95" customHeight="1">
      <c r="B22" s="33"/>
      <c r="L22" s="33"/>
    </row>
    <row r="23" spans="2:12" s="1" customFormat="1" ht="12" customHeight="1">
      <c r="B23" s="33"/>
      <c r="D23" s="28" t="s">
        <v>34</v>
      </c>
      <c r="I23" s="28" t="s">
        <v>26</v>
      </c>
      <c r="J23" s="26" t="str">
        <f>IF('Rekapitulace stavby'!AN19="","",'Rekapitulace stavby'!AN19)</f>
        <v/>
      </c>
      <c r="L23" s="33"/>
    </row>
    <row r="24" spans="2:12" s="1" customFormat="1" ht="18" customHeight="1">
      <c r="B24" s="33"/>
      <c r="E24" s="26" t="str">
        <f>IF('Rekapitulace stavby'!E20="","",'Rekapitulace stavby'!E20)</f>
        <v xml:space="preserve"> </v>
      </c>
      <c r="I24" s="28" t="s">
        <v>28</v>
      </c>
      <c r="J24" s="26" t="str">
        <f>IF('Rekapitulace stavby'!AN20="","",'Rekapitulace stavby'!AN20)</f>
        <v/>
      </c>
      <c r="L24" s="33"/>
    </row>
    <row r="25" spans="2:12" s="1" customFormat="1" ht="6.95" customHeight="1">
      <c r="B25" s="33"/>
      <c r="L25" s="33"/>
    </row>
    <row r="26" spans="2:12" s="1" customFormat="1" ht="12" customHeight="1">
      <c r="B26" s="33"/>
      <c r="D26" s="28" t="s">
        <v>36</v>
      </c>
      <c r="L26" s="33"/>
    </row>
    <row r="27" spans="2:12" s="7" customFormat="1" ht="16.5" customHeight="1">
      <c r="B27" s="87"/>
      <c r="E27" s="300" t="s">
        <v>19</v>
      </c>
      <c r="F27" s="300"/>
      <c r="G27" s="300"/>
      <c r="H27" s="300"/>
      <c r="L27" s="87"/>
    </row>
    <row r="28" spans="2:12" s="1" customFormat="1" ht="6.95" customHeight="1">
      <c r="B28" s="33"/>
      <c r="L28" s="33"/>
    </row>
    <row r="29" spans="2:12" s="1" customFormat="1" ht="6.95" customHeight="1">
      <c r="B29" s="33"/>
      <c r="D29" s="51"/>
      <c r="E29" s="51"/>
      <c r="F29" s="51"/>
      <c r="G29" s="51"/>
      <c r="H29" s="51"/>
      <c r="I29" s="51"/>
      <c r="J29" s="51"/>
      <c r="K29" s="51"/>
      <c r="L29" s="33"/>
    </row>
    <row r="30" spans="2:12" s="1" customFormat="1" ht="25.35" customHeight="1">
      <c r="B30" s="33"/>
      <c r="D30" s="88" t="s">
        <v>38</v>
      </c>
      <c r="J30" s="64">
        <f>ROUND(J98,2)</f>
        <v>0</v>
      </c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14.45" customHeight="1">
      <c r="B32" s="33"/>
      <c r="F32" s="36" t="s">
        <v>40</v>
      </c>
      <c r="I32" s="36" t="s">
        <v>39</v>
      </c>
      <c r="J32" s="36" t="s">
        <v>41</v>
      </c>
      <c r="L32" s="33"/>
    </row>
    <row r="33" spans="2:12" s="1" customFormat="1" ht="14.45" customHeight="1">
      <c r="B33" s="33"/>
      <c r="D33" s="53" t="s">
        <v>42</v>
      </c>
      <c r="E33" s="28" t="s">
        <v>43</v>
      </c>
      <c r="F33" s="89">
        <f>ROUND((SUM(BE98:BE608)),2)</f>
        <v>0</v>
      </c>
      <c r="I33" s="90">
        <v>0.21</v>
      </c>
      <c r="J33" s="89">
        <f>ROUND(((SUM(BE98:BE608))*I33),2)</f>
        <v>0</v>
      </c>
      <c r="L33" s="33"/>
    </row>
    <row r="34" spans="2:12" s="1" customFormat="1" ht="14.45" customHeight="1">
      <c r="B34" s="33"/>
      <c r="E34" s="28" t="s">
        <v>44</v>
      </c>
      <c r="F34" s="89">
        <f>ROUND((SUM(BF98:BF608)),2)</f>
        <v>0</v>
      </c>
      <c r="I34" s="90">
        <v>0.15</v>
      </c>
      <c r="J34" s="89">
        <f>ROUND(((SUM(BF98:BF608))*I34),2)</f>
        <v>0</v>
      </c>
      <c r="L34" s="33"/>
    </row>
    <row r="35" spans="2:12" s="1" customFormat="1" ht="14.45" customHeight="1" hidden="1">
      <c r="B35" s="33"/>
      <c r="E35" s="28" t="s">
        <v>45</v>
      </c>
      <c r="F35" s="89">
        <f>ROUND((SUM(BG98:BG608)),2)</f>
        <v>0</v>
      </c>
      <c r="I35" s="90">
        <v>0.21</v>
      </c>
      <c r="J35" s="89">
        <f>0</f>
        <v>0</v>
      </c>
      <c r="L35" s="33"/>
    </row>
    <row r="36" spans="2:12" s="1" customFormat="1" ht="14.45" customHeight="1" hidden="1">
      <c r="B36" s="33"/>
      <c r="E36" s="28" t="s">
        <v>46</v>
      </c>
      <c r="F36" s="89">
        <f>ROUND((SUM(BH98:BH608)),2)</f>
        <v>0</v>
      </c>
      <c r="I36" s="90">
        <v>0.15</v>
      </c>
      <c r="J36" s="89">
        <f>0</f>
        <v>0</v>
      </c>
      <c r="L36" s="33"/>
    </row>
    <row r="37" spans="2:12" s="1" customFormat="1" ht="14.45" customHeight="1" hidden="1">
      <c r="B37" s="33"/>
      <c r="E37" s="28" t="s">
        <v>47</v>
      </c>
      <c r="F37" s="89">
        <f>ROUND((SUM(BI98:BI608)),2)</f>
        <v>0</v>
      </c>
      <c r="I37" s="90">
        <v>0</v>
      </c>
      <c r="J37" s="89">
        <f>0</f>
        <v>0</v>
      </c>
      <c r="L37" s="33"/>
    </row>
    <row r="38" spans="2:12" s="1" customFormat="1" ht="6.95" customHeight="1">
      <c r="B38" s="33"/>
      <c r="L38" s="33"/>
    </row>
    <row r="39" spans="2:12" s="1" customFormat="1" ht="25.35" customHeight="1">
      <c r="B39" s="33"/>
      <c r="C39" s="91"/>
      <c r="D39" s="92" t="s">
        <v>48</v>
      </c>
      <c r="E39" s="55"/>
      <c r="F39" s="55"/>
      <c r="G39" s="93" t="s">
        <v>49</v>
      </c>
      <c r="H39" s="94" t="s">
        <v>50</v>
      </c>
      <c r="I39" s="55"/>
      <c r="J39" s="95">
        <f>SUM(J30:J37)</f>
        <v>0</v>
      </c>
      <c r="K39" s="96"/>
      <c r="L39" s="33"/>
    </row>
    <row r="40" spans="2:12" s="1" customFormat="1" ht="14.45" customHeight="1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33"/>
    </row>
    <row r="44" spans="2:12" s="1" customFormat="1" ht="6.95" customHeight="1"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33"/>
    </row>
    <row r="45" spans="2:12" s="1" customFormat="1" ht="24.95" customHeight="1">
      <c r="B45" s="33"/>
      <c r="C45" s="22" t="s">
        <v>98</v>
      </c>
      <c r="L45" s="33"/>
    </row>
    <row r="46" spans="2:12" s="1" customFormat="1" ht="6.95" customHeight="1">
      <c r="B46" s="33"/>
      <c r="L46" s="33"/>
    </row>
    <row r="47" spans="2:12" s="1" customFormat="1" ht="12" customHeight="1">
      <c r="B47" s="33"/>
      <c r="C47" s="28" t="s">
        <v>16</v>
      </c>
      <c r="L47" s="33"/>
    </row>
    <row r="48" spans="2:12" s="1" customFormat="1" ht="26.25" customHeight="1">
      <c r="B48" s="33"/>
      <c r="E48" s="311" t="str">
        <f>E7</f>
        <v>Oprava střechy administrativní budovy vodojemu Jesenice I, Vestecká 151</v>
      </c>
      <c r="F48" s="312"/>
      <c r="G48" s="312"/>
      <c r="H48" s="312"/>
      <c r="L48" s="33"/>
    </row>
    <row r="49" spans="2:12" s="1" customFormat="1" ht="12" customHeight="1">
      <c r="B49" s="33"/>
      <c r="C49" s="28" t="s">
        <v>96</v>
      </c>
      <c r="L49" s="33"/>
    </row>
    <row r="50" spans="2:12" s="1" customFormat="1" ht="16.5" customHeight="1">
      <c r="B50" s="33"/>
      <c r="E50" s="274" t="str">
        <f>E9</f>
        <v>SO-02 - Nové konstrukce - stavební část</v>
      </c>
      <c r="F50" s="313"/>
      <c r="G50" s="313"/>
      <c r="H50" s="313"/>
      <c r="L50" s="33"/>
    </row>
    <row r="51" spans="2:12" s="1" customFormat="1" ht="6.95" customHeight="1">
      <c r="B51" s="33"/>
      <c r="L51" s="33"/>
    </row>
    <row r="52" spans="2:12" s="1" customFormat="1" ht="12" customHeight="1">
      <c r="B52" s="33"/>
      <c r="C52" s="28" t="s">
        <v>21</v>
      </c>
      <c r="F52" s="26" t="str">
        <f>F12</f>
        <v>Jesenice</v>
      </c>
      <c r="I52" s="28" t="s">
        <v>23</v>
      </c>
      <c r="J52" s="50" t="str">
        <f>IF(J12="","",J12)</f>
        <v>18. 9. 2022</v>
      </c>
      <c r="L52" s="33"/>
    </row>
    <row r="53" spans="2:12" s="1" customFormat="1" ht="6.95" customHeight="1">
      <c r="B53" s="33"/>
      <c r="L53" s="33"/>
    </row>
    <row r="54" spans="2:12" s="1" customFormat="1" ht="15.2" customHeight="1">
      <c r="B54" s="33"/>
      <c r="C54" s="28" t="s">
        <v>25</v>
      </c>
      <c r="F54" s="26" t="str">
        <f>E15</f>
        <v>Energy Benefit Centre a.s.</v>
      </c>
      <c r="I54" s="28" t="s">
        <v>31</v>
      </c>
      <c r="J54" s="31" t="str">
        <f>E21</f>
        <v>Ing. Petr Skala</v>
      </c>
      <c r="L54" s="33"/>
    </row>
    <row r="55" spans="2:12" s="1" customFormat="1" ht="15.2" customHeight="1">
      <c r="B55" s="33"/>
      <c r="C55" s="28" t="s">
        <v>29</v>
      </c>
      <c r="F55" s="26" t="str">
        <f>IF(E18="","",E18)</f>
        <v>Vyplň údaj</v>
      </c>
      <c r="I55" s="28" t="s">
        <v>34</v>
      </c>
      <c r="J55" s="31" t="str">
        <f>E24</f>
        <v xml:space="preserve"> </v>
      </c>
      <c r="L55" s="33"/>
    </row>
    <row r="56" spans="2:12" s="1" customFormat="1" ht="10.35" customHeight="1">
      <c r="B56" s="33"/>
      <c r="L56" s="33"/>
    </row>
    <row r="57" spans="2:12" s="1" customFormat="1" ht="29.25" customHeight="1">
      <c r="B57" s="33"/>
      <c r="C57" s="97" t="s">
        <v>99</v>
      </c>
      <c r="D57" s="91"/>
      <c r="E57" s="91"/>
      <c r="F57" s="91"/>
      <c r="G57" s="91"/>
      <c r="H57" s="91"/>
      <c r="I57" s="91"/>
      <c r="J57" s="98" t="s">
        <v>100</v>
      </c>
      <c r="K57" s="91"/>
      <c r="L57" s="33"/>
    </row>
    <row r="58" spans="2:12" s="1" customFormat="1" ht="10.35" customHeight="1">
      <c r="B58" s="33"/>
      <c r="L58" s="33"/>
    </row>
    <row r="59" spans="2:47" s="1" customFormat="1" ht="22.9" customHeight="1">
      <c r="B59" s="33"/>
      <c r="C59" s="99" t="s">
        <v>70</v>
      </c>
      <c r="J59" s="64">
        <f>J98</f>
        <v>0</v>
      </c>
      <c r="L59" s="33"/>
      <c r="AU59" s="18" t="s">
        <v>101</v>
      </c>
    </row>
    <row r="60" spans="2:12" s="8" customFormat="1" ht="24.95" customHeight="1">
      <c r="B60" s="100"/>
      <c r="D60" s="101" t="s">
        <v>102</v>
      </c>
      <c r="E60" s="102"/>
      <c r="F60" s="102"/>
      <c r="G60" s="102"/>
      <c r="H60" s="102"/>
      <c r="I60" s="102"/>
      <c r="J60" s="103">
        <f>J99</f>
        <v>0</v>
      </c>
      <c r="L60" s="100"/>
    </row>
    <row r="61" spans="2:12" s="9" customFormat="1" ht="19.9" customHeight="1">
      <c r="B61" s="104"/>
      <c r="D61" s="105" t="s">
        <v>453</v>
      </c>
      <c r="E61" s="106"/>
      <c r="F61" s="106"/>
      <c r="G61" s="106"/>
      <c r="H61" s="106"/>
      <c r="I61" s="106"/>
      <c r="J61" s="107">
        <f>J100</f>
        <v>0</v>
      </c>
      <c r="L61" s="104"/>
    </row>
    <row r="62" spans="2:12" s="9" customFormat="1" ht="19.9" customHeight="1">
      <c r="B62" s="104"/>
      <c r="D62" s="105" t="s">
        <v>454</v>
      </c>
      <c r="E62" s="106"/>
      <c r="F62" s="106"/>
      <c r="G62" s="106"/>
      <c r="H62" s="106"/>
      <c r="I62" s="106"/>
      <c r="J62" s="107">
        <f>J118</f>
        <v>0</v>
      </c>
      <c r="L62" s="104"/>
    </row>
    <row r="63" spans="2:12" s="9" customFormat="1" ht="19.9" customHeight="1">
      <c r="B63" s="104"/>
      <c r="D63" s="105" t="s">
        <v>103</v>
      </c>
      <c r="E63" s="106"/>
      <c r="F63" s="106"/>
      <c r="G63" s="106"/>
      <c r="H63" s="106"/>
      <c r="I63" s="106"/>
      <c r="J63" s="107">
        <f>J222</f>
        <v>0</v>
      </c>
      <c r="L63" s="104"/>
    </row>
    <row r="64" spans="2:12" s="9" customFormat="1" ht="19.9" customHeight="1">
      <c r="B64" s="104"/>
      <c r="D64" s="105" t="s">
        <v>455</v>
      </c>
      <c r="E64" s="106"/>
      <c r="F64" s="106"/>
      <c r="G64" s="106"/>
      <c r="H64" s="106"/>
      <c r="I64" s="106"/>
      <c r="J64" s="107">
        <f>J267</f>
        <v>0</v>
      </c>
      <c r="L64" s="104"/>
    </row>
    <row r="65" spans="2:12" s="8" customFormat="1" ht="24.95" customHeight="1">
      <c r="B65" s="100"/>
      <c r="D65" s="101" t="s">
        <v>105</v>
      </c>
      <c r="E65" s="102"/>
      <c r="F65" s="102"/>
      <c r="G65" s="102"/>
      <c r="H65" s="102"/>
      <c r="I65" s="102"/>
      <c r="J65" s="103">
        <f>J270</f>
        <v>0</v>
      </c>
      <c r="L65" s="100"/>
    </row>
    <row r="66" spans="2:12" s="9" customFormat="1" ht="19.9" customHeight="1">
      <c r="B66" s="104"/>
      <c r="D66" s="105" t="s">
        <v>106</v>
      </c>
      <c r="E66" s="106"/>
      <c r="F66" s="106"/>
      <c r="G66" s="106"/>
      <c r="H66" s="106"/>
      <c r="I66" s="106"/>
      <c r="J66" s="107">
        <f>J271</f>
        <v>0</v>
      </c>
      <c r="L66" s="104"/>
    </row>
    <row r="67" spans="2:12" s="9" customFormat="1" ht="19.9" customHeight="1">
      <c r="B67" s="104"/>
      <c r="D67" s="105" t="s">
        <v>107</v>
      </c>
      <c r="E67" s="106"/>
      <c r="F67" s="106"/>
      <c r="G67" s="106"/>
      <c r="H67" s="106"/>
      <c r="I67" s="106"/>
      <c r="J67" s="107">
        <f>J381</f>
        <v>0</v>
      </c>
      <c r="L67" s="104"/>
    </row>
    <row r="68" spans="2:12" s="9" customFormat="1" ht="19.9" customHeight="1">
      <c r="B68" s="104"/>
      <c r="D68" s="105" t="s">
        <v>108</v>
      </c>
      <c r="E68" s="106"/>
      <c r="F68" s="106"/>
      <c r="G68" s="106"/>
      <c r="H68" s="106"/>
      <c r="I68" s="106"/>
      <c r="J68" s="107">
        <f>J413</f>
        <v>0</v>
      </c>
      <c r="L68" s="104"/>
    </row>
    <row r="69" spans="2:12" s="9" customFormat="1" ht="19.9" customHeight="1">
      <c r="B69" s="104"/>
      <c r="D69" s="105" t="s">
        <v>109</v>
      </c>
      <c r="E69" s="106"/>
      <c r="F69" s="106"/>
      <c r="G69" s="106"/>
      <c r="H69" s="106"/>
      <c r="I69" s="106"/>
      <c r="J69" s="107">
        <f>J448</f>
        <v>0</v>
      </c>
      <c r="L69" s="104"/>
    </row>
    <row r="70" spans="2:12" s="9" customFormat="1" ht="19.9" customHeight="1">
      <c r="B70" s="104"/>
      <c r="D70" s="105" t="s">
        <v>456</v>
      </c>
      <c r="E70" s="106"/>
      <c r="F70" s="106"/>
      <c r="G70" s="106"/>
      <c r="H70" s="106"/>
      <c r="I70" s="106"/>
      <c r="J70" s="107">
        <f>J457</f>
        <v>0</v>
      </c>
      <c r="L70" s="104"/>
    </row>
    <row r="71" spans="2:12" s="9" customFormat="1" ht="19.9" customHeight="1">
      <c r="B71" s="104"/>
      <c r="D71" s="105" t="s">
        <v>111</v>
      </c>
      <c r="E71" s="106"/>
      <c r="F71" s="106"/>
      <c r="G71" s="106"/>
      <c r="H71" s="106"/>
      <c r="I71" s="106"/>
      <c r="J71" s="107">
        <f>J466</f>
        <v>0</v>
      </c>
      <c r="L71" s="104"/>
    </row>
    <row r="72" spans="2:12" s="9" customFormat="1" ht="19.9" customHeight="1">
      <c r="B72" s="104"/>
      <c r="D72" s="105" t="s">
        <v>457</v>
      </c>
      <c r="E72" s="106"/>
      <c r="F72" s="106"/>
      <c r="G72" s="106"/>
      <c r="H72" s="106"/>
      <c r="I72" s="106"/>
      <c r="J72" s="107">
        <f>J497</f>
        <v>0</v>
      </c>
      <c r="L72" s="104"/>
    </row>
    <row r="73" spans="2:12" s="9" customFormat="1" ht="19.9" customHeight="1">
      <c r="B73" s="104"/>
      <c r="D73" s="105" t="s">
        <v>112</v>
      </c>
      <c r="E73" s="106"/>
      <c r="F73" s="106"/>
      <c r="G73" s="106"/>
      <c r="H73" s="106"/>
      <c r="I73" s="106"/>
      <c r="J73" s="107">
        <f>J516</f>
        <v>0</v>
      </c>
      <c r="L73" s="104"/>
    </row>
    <row r="74" spans="2:12" s="9" customFormat="1" ht="19.9" customHeight="1">
      <c r="B74" s="104"/>
      <c r="D74" s="105" t="s">
        <v>458</v>
      </c>
      <c r="E74" s="106"/>
      <c r="F74" s="106"/>
      <c r="G74" s="106"/>
      <c r="H74" s="106"/>
      <c r="I74" s="106"/>
      <c r="J74" s="107">
        <f>J548</f>
        <v>0</v>
      </c>
      <c r="L74" s="104"/>
    </row>
    <row r="75" spans="2:12" s="9" customFormat="1" ht="19.9" customHeight="1">
      <c r="B75" s="104"/>
      <c r="D75" s="105" t="s">
        <v>459</v>
      </c>
      <c r="E75" s="106"/>
      <c r="F75" s="106"/>
      <c r="G75" s="106"/>
      <c r="H75" s="106"/>
      <c r="I75" s="106"/>
      <c r="J75" s="107">
        <f>J564</f>
        <v>0</v>
      </c>
      <c r="L75" s="104"/>
    </row>
    <row r="76" spans="2:12" s="9" customFormat="1" ht="19.9" customHeight="1">
      <c r="B76" s="104"/>
      <c r="D76" s="105" t="s">
        <v>113</v>
      </c>
      <c r="E76" s="106"/>
      <c r="F76" s="106"/>
      <c r="G76" s="106"/>
      <c r="H76" s="106"/>
      <c r="I76" s="106"/>
      <c r="J76" s="107">
        <f>J577</f>
        <v>0</v>
      </c>
      <c r="L76" s="104"/>
    </row>
    <row r="77" spans="2:12" s="9" customFormat="1" ht="19.9" customHeight="1">
      <c r="B77" s="104"/>
      <c r="D77" s="105" t="s">
        <v>460</v>
      </c>
      <c r="E77" s="106"/>
      <c r="F77" s="106"/>
      <c r="G77" s="106"/>
      <c r="H77" s="106"/>
      <c r="I77" s="106"/>
      <c r="J77" s="107">
        <f>J587</f>
        <v>0</v>
      </c>
      <c r="L77" s="104"/>
    </row>
    <row r="78" spans="2:12" s="9" customFormat="1" ht="19.9" customHeight="1">
      <c r="B78" s="104"/>
      <c r="D78" s="105" t="s">
        <v>461</v>
      </c>
      <c r="E78" s="106"/>
      <c r="F78" s="106"/>
      <c r="G78" s="106"/>
      <c r="H78" s="106"/>
      <c r="I78" s="106"/>
      <c r="J78" s="107">
        <f>J598</f>
        <v>0</v>
      </c>
      <c r="L78" s="104"/>
    </row>
    <row r="79" spans="2:12" s="1" customFormat="1" ht="21.75" customHeight="1">
      <c r="B79" s="33"/>
      <c r="L79" s="33"/>
    </row>
    <row r="80" spans="2:12" s="1" customFormat="1" ht="6.95" customHeight="1">
      <c r="B80" s="42"/>
      <c r="C80" s="43"/>
      <c r="D80" s="43"/>
      <c r="E80" s="43"/>
      <c r="F80" s="43"/>
      <c r="G80" s="43"/>
      <c r="H80" s="43"/>
      <c r="I80" s="43"/>
      <c r="J80" s="43"/>
      <c r="K80" s="43"/>
      <c r="L80" s="33"/>
    </row>
    <row r="84" spans="2:12" s="1" customFormat="1" ht="6.95" customHeight="1">
      <c r="B84" s="44"/>
      <c r="C84" s="45"/>
      <c r="D84" s="45"/>
      <c r="E84" s="45"/>
      <c r="F84" s="45"/>
      <c r="G84" s="45"/>
      <c r="H84" s="45"/>
      <c r="I84" s="45"/>
      <c r="J84" s="45"/>
      <c r="K84" s="45"/>
      <c r="L84" s="33"/>
    </row>
    <row r="85" spans="2:12" s="1" customFormat="1" ht="24.95" customHeight="1">
      <c r="B85" s="33"/>
      <c r="C85" s="22" t="s">
        <v>114</v>
      </c>
      <c r="L85" s="33"/>
    </row>
    <row r="86" spans="2:12" s="1" customFormat="1" ht="6.95" customHeight="1">
      <c r="B86" s="33"/>
      <c r="L86" s="33"/>
    </row>
    <row r="87" spans="2:12" s="1" customFormat="1" ht="12" customHeight="1">
      <c r="B87" s="33"/>
      <c r="C87" s="28" t="s">
        <v>16</v>
      </c>
      <c r="L87" s="33"/>
    </row>
    <row r="88" spans="2:12" s="1" customFormat="1" ht="26.25" customHeight="1">
      <c r="B88" s="33"/>
      <c r="E88" s="311" t="str">
        <f>E7</f>
        <v>Oprava střechy administrativní budovy vodojemu Jesenice I, Vestecká 151</v>
      </c>
      <c r="F88" s="312"/>
      <c r="G88" s="312"/>
      <c r="H88" s="312"/>
      <c r="L88" s="33"/>
    </row>
    <row r="89" spans="2:12" s="1" customFormat="1" ht="12" customHeight="1">
      <c r="B89" s="33"/>
      <c r="C89" s="28" t="s">
        <v>96</v>
      </c>
      <c r="L89" s="33"/>
    </row>
    <row r="90" spans="2:12" s="1" customFormat="1" ht="16.5" customHeight="1">
      <c r="B90" s="33"/>
      <c r="E90" s="274" t="str">
        <f>E9</f>
        <v>SO-02 - Nové konstrukce - stavební část</v>
      </c>
      <c r="F90" s="313"/>
      <c r="G90" s="313"/>
      <c r="H90" s="313"/>
      <c r="L90" s="33"/>
    </row>
    <row r="91" spans="2:12" s="1" customFormat="1" ht="6.95" customHeight="1">
      <c r="B91" s="33"/>
      <c r="L91" s="33"/>
    </row>
    <row r="92" spans="2:12" s="1" customFormat="1" ht="12" customHeight="1">
      <c r="B92" s="33"/>
      <c r="C92" s="28" t="s">
        <v>21</v>
      </c>
      <c r="F92" s="26" t="str">
        <f>F12</f>
        <v>Jesenice</v>
      </c>
      <c r="I92" s="28" t="s">
        <v>23</v>
      </c>
      <c r="J92" s="50" t="str">
        <f>IF(J12="","",J12)</f>
        <v>18. 9. 2022</v>
      </c>
      <c r="L92" s="33"/>
    </row>
    <row r="93" spans="2:12" s="1" customFormat="1" ht="6.95" customHeight="1">
      <c r="B93" s="33"/>
      <c r="L93" s="33"/>
    </row>
    <row r="94" spans="2:12" s="1" customFormat="1" ht="15.2" customHeight="1">
      <c r="B94" s="33"/>
      <c r="C94" s="28" t="s">
        <v>25</v>
      </c>
      <c r="F94" s="26" t="str">
        <f>E15</f>
        <v>Energy Benefit Centre a.s.</v>
      </c>
      <c r="I94" s="28" t="s">
        <v>31</v>
      </c>
      <c r="J94" s="31" t="str">
        <f>E21</f>
        <v>Ing. Petr Skala</v>
      </c>
      <c r="L94" s="33"/>
    </row>
    <row r="95" spans="2:12" s="1" customFormat="1" ht="15.2" customHeight="1">
      <c r="B95" s="33"/>
      <c r="C95" s="28" t="s">
        <v>29</v>
      </c>
      <c r="F95" s="26" t="str">
        <f>IF(E18="","",E18)</f>
        <v>Vyplň údaj</v>
      </c>
      <c r="I95" s="28" t="s">
        <v>34</v>
      </c>
      <c r="J95" s="31" t="str">
        <f>E24</f>
        <v xml:space="preserve"> </v>
      </c>
      <c r="L95" s="33"/>
    </row>
    <row r="96" spans="2:12" s="1" customFormat="1" ht="10.35" customHeight="1">
      <c r="B96" s="33"/>
      <c r="L96" s="33"/>
    </row>
    <row r="97" spans="2:20" s="10" customFormat="1" ht="29.25" customHeight="1">
      <c r="B97" s="108"/>
      <c r="C97" s="109" t="s">
        <v>115</v>
      </c>
      <c r="D97" s="110" t="s">
        <v>57</v>
      </c>
      <c r="E97" s="110" t="s">
        <v>53</v>
      </c>
      <c r="F97" s="110" t="s">
        <v>54</v>
      </c>
      <c r="G97" s="110" t="s">
        <v>116</v>
      </c>
      <c r="H97" s="110" t="s">
        <v>117</v>
      </c>
      <c r="I97" s="110" t="s">
        <v>118</v>
      </c>
      <c r="J97" s="110" t="s">
        <v>100</v>
      </c>
      <c r="K97" s="111" t="s">
        <v>119</v>
      </c>
      <c r="L97" s="108"/>
      <c r="M97" s="57" t="s">
        <v>19</v>
      </c>
      <c r="N97" s="58" t="s">
        <v>42</v>
      </c>
      <c r="O97" s="58" t="s">
        <v>120</v>
      </c>
      <c r="P97" s="58" t="s">
        <v>121</v>
      </c>
      <c r="Q97" s="58" t="s">
        <v>122</v>
      </c>
      <c r="R97" s="58" t="s">
        <v>123</v>
      </c>
      <c r="S97" s="58" t="s">
        <v>124</v>
      </c>
      <c r="T97" s="59" t="s">
        <v>125</v>
      </c>
    </row>
    <row r="98" spans="2:63" s="1" customFormat="1" ht="22.9" customHeight="1">
      <c r="B98" s="33"/>
      <c r="C98" s="62" t="s">
        <v>126</v>
      </c>
      <c r="J98" s="112">
        <f>BK98</f>
        <v>0</v>
      </c>
      <c r="L98" s="33"/>
      <c r="M98" s="60"/>
      <c r="N98" s="51"/>
      <c r="O98" s="51"/>
      <c r="P98" s="113">
        <f>P99+P270</f>
        <v>0</v>
      </c>
      <c r="Q98" s="51"/>
      <c r="R98" s="113">
        <f>R99+R270</f>
        <v>30.880684619999993</v>
      </c>
      <c r="S98" s="51"/>
      <c r="T98" s="114">
        <f>T99+T270</f>
        <v>0</v>
      </c>
      <c r="AT98" s="18" t="s">
        <v>71</v>
      </c>
      <c r="AU98" s="18" t="s">
        <v>101</v>
      </c>
      <c r="BK98" s="115">
        <f>BK99+BK270</f>
        <v>0</v>
      </c>
    </row>
    <row r="99" spans="2:63" s="11" customFormat="1" ht="25.9" customHeight="1">
      <c r="B99" s="116"/>
      <c r="D99" s="117" t="s">
        <v>71</v>
      </c>
      <c r="E99" s="118" t="s">
        <v>127</v>
      </c>
      <c r="F99" s="118" t="s">
        <v>128</v>
      </c>
      <c r="I99" s="119"/>
      <c r="J99" s="120">
        <f>BK99</f>
        <v>0</v>
      </c>
      <c r="L99" s="116"/>
      <c r="M99" s="121"/>
      <c r="P99" s="122">
        <f>P100+P118+P222+P267</f>
        <v>0</v>
      </c>
      <c r="R99" s="122">
        <f>R100+R118+R222+R267</f>
        <v>11.955377939999998</v>
      </c>
      <c r="T99" s="123">
        <f>T100+T118+T222+T267</f>
        <v>0</v>
      </c>
      <c r="AR99" s="117" t="s">
        <v>80</v>
      </c>
      <c r="AT99" s="124" t="s">
        <v>71</v>
      </c>
      <c r="AU99" s="124" t="s">
        <v>72</v>
      </c>
      <c r="AY99" s="117" t="s">
        <v>129</v>
      </c>
      <c r="BK99" s="125">
        <f>BK100+BK118+BK222+BK267</f>
        <v>0</v>
      </c>
    </row>
    <row r="100" spans="2:63" s="11" customFormat="1" ht="22.9" customHeight="1">
      <c r="B100" s="116"/>
      <c r="D100" s="117" t="s">
        <v>71</v>
      </c>
      <c r="E100" s="126" t="s">
        <v>149</v>
      </c>
      <c r="F100" s="126" t="s">
        <v>462</v>
      </c>
      <c r="I100" s="119"/>
      <c r="J100" s="127">
        <f>BK100</f>
        <v>0</v>
      </c>
      <c r="L100" s="116"/>
      <c r="M100" s="121"/>
      <c r="P100" s="122">
        <f>SUM(P101:P117)</f>
        <v>0</v>
      </c>
      <c r="R100" s="122">
        <f>SUM(R101:R117)</f>
        <v>3.237493</v>
      </c>
      <c r="T100" s="123">
        <f>SUM(T101:T117)</f>
        <v>0</v>
      </c>
      <c r="AR100" s="117" t="s">
        <v>80</v>
      </c>
      <c r="AT100" s="124" t="s">
        <v>71</v>
      </c>
      <c r="AU100" s="124" t="s">
        <v>80</v>
      </c>
      <c r="AY100" s="117" t="s">
        <v>129</v>
      </c>
      <c r="BK100" s="125">
        <f>SUM(BK101:BK117)</f>
        <v>0</v>
      </c>
    </row>
    <row r="101" spans="2:65" s="1" customFormat="1" ht="44.25" customHeight="1">
      <c r="B101" s="33"/>
      <c r="C101" s="128" t="s">
        <v>80</v>
      </c>
      <c r="D101" s="128" t="s">
        <v>132</v>
      </c>
      <c r="E101" s="129" t="s">
        <v>463</v>
      </c>
      <c r="F101" s="130" t="s">
        <v>464</v>
      </c>
      <c r="G101" s="131" t="s">
        <v>175</v>
      </c>
      <c r="H101" s="132">
        <v>2</v>
      </c>
      <c r="I101" s="133"/>
      <c r="J101" s="134">
        <f>ROUND(I101*H101,2)</f>
        <v>0</v>
      </c>
      <c r="K101" s="130" t="s">
        <v>136</v>
      </c>
      <c r="L101" s="33"/>
      <c r="M101" s="135" t="s">
        <v>19</v>
      </c>
      <c r="N101" s="136" t="s">
        <v>43</v>
      </c>
      <c r="P101" s="137">
        <f>O101*H101</f>
        <v>0</v>
      </c>
      <c r="Q101" s="137">
        <v>0.02228</v>
      </c>
      <c r="R101" s="137">
        <f>Q101*H101</f>
        <v>0.04456</v>
      </c>
      <c r="S101" s="137">
        <v>0</v>
      </c>
      <c r="T101" s="138">
        <f>S101*H101</f>
        <v>0</v>
      </c>
      <c r="AR101" s="139" t="s">
        <v>137</v>
      </c>
      <c r="AT101" s="139" t="s">
        <v>132</v>
      </c>
      <c r="AU101" s="139" t="s">
        <v>82</v>
      </c>
      <c r="AY101" s="18" t="s">
        <v>129</v>
      </c>
      <c r="BE101" s="140">
        <f>IF(N101="základní",J101,0)</f>
        <v>0</v>
      </c>
      <c r="BF101" s="140">
        <f>IF(N101="snížená",J101,0)</f>
        <v>0</v>
      </c>
      <c r="BG101" s="140">
        <f>IF(N101="zákl. přenesená",J101,0)</f>
        <v>0</v>
      </c>
      <c r="BH101" s="140">
        <f>IF(N101="sníž. přenesená",J101,0)</f>
        <v>0</v>
      </c>
      <c r="BI101" s="140">
        <f>IF(N101="nulová",J101,0)</f>
        <v>0</v>
      </c>
      <c r="BJ101" s="18" t="s">
        <v>80</v>
      </c>
      <c r="BK101" s="140">
        <f>ROUND(I101*H101,2)</f>
        <v>0</v>
      </c>
      <c r="BL101" s="18" t="s">
        <v>137</v>
      </c>
      <c r="BM101" s="139" t="s">
        <v>465</v>
      </c>
    </row>
    <row r="102" spans="2:47" s="1" customFormat="1" ht="11.25">
      <c r="B102" s="33"/>
      <c r="D102" s="141" t="s">
        <v>139</v>
      </c>
      <c r="F102" s="142" t="s">
        <v>466</v>
      </c>
      <c r="I102" s="143"/>
      <c r="L102" s="33"/>
      <c r="M102" s="144"/>
      <c r="T102" s="54"/>
      <c r="AT102" s="18" t="s">
        <v>139</v>
      </c>
      <c r="AU102" s="18" t="s">
        <v>82</v>
      </c>
    </row>
    <row r="103" spans="2:51" s="13" customFormat="1" ht="11.25">
      <c r="B103" s="152"/>
      <c r="D103" s="146" t="s">
        <v>141</v>
      </c>
      <c r="E103" s="153" t="s">
        <v>19</v>
      </c>
      <c r="F103" s="154" t="s">
        <v>467</v>
      </c>
      <c r="H103" s="155">
        <v>2</v>
      </c>
      <c r="I103" s="156"/>
      <c r="L103" s="152"/>
      <c r="M103" s="157"/>
      <c r="T103" s="158"/>
      <c r="AT103" s="153" t="s">
        <v>141</v>
      </c>
      <c r="AU103" s="153" t="s">
        <v>82</v>
      </c>
      <c r="AV103" s="13" t="s">
        <v>82</v>
      </c>
      <c r="AW103" s="13" t="s">
        <v>33</v>
      </c>
      <c r="AX103" s="13" t="s">
        <v>80</v>
      </c>
      <c r="AY103" s="153" t="s">
        <v>129</v>
      </c>
    </row>
    <row r="104" spans="2:65" s="1" customFormat="1" ht="49.15" customHeight="1">
      <c r="B104" s="33"/>
      <c r="C104" s="128" t="s">
        <v>82</v>
      </c>
      <c r="D104" s="128" t="s">
        <v>132</v>
      </c>
      <c r="E104" s="129" t="s">
        <v>468</v>
      </c>
      <c r="F104" s="130" t="s">
        <v>469</v>
      </c>
      <c r="G104" s="131" t="s">
        <v>162</v>
      </c>
      <c r="H104" s="132">
        <v>7.14</v>
      </c>
      <c r="I104" s="133"/>
      <c r="J104" s="134">
        <f>ROUND(I104*H104,2)</f>
        <v>0</v>
      </c>
      <c r="K104" s="130" t="s">
        <v>136</v>
      </c>
      <c r="L104" s="33"/>
      <c r="M104" s="135" t="s">
        <v>19</v>
      </c>
      <c r="N104" s="136" t="s">
        <v>43</v>
      </c>
      <c r="P104" s="137">
        <f>O104*H104</f>
        <v>0</v>
      </c>
      <c r="Q104" s="137">
        <v>0.06197</v>
      </c>
      <c r="R104" s="137">
        <f>Q104*H104</f>
        <v>0.44246579999999996</v>
      </c>
      <c r="S104" s="137">
        <v>0</v>
      </c>
      <c r="T104" s="138">
        <f>S104*H104</f>
        <v>0</v>
      </c>
      <c r="AR104" s="139" t="s">
        <v>137</v>
      </c>
      <c r="AT104" s="139" t="s">
        <v>132</v>
      </c>
      <c r="AU104" s="139" t="s">
        <v>82</v>
      </c>
      <c r="AY104" s="18" t="s">
        <v>129</v>
      </c>
      <c r="BE104" s="140">
        <f>IF(N104="základní",J104,0)</f>
        <v>0</v>
      </c>
      <c r="BF104" s="140">
        <f>IF(N104="snížená",J104,0)</f>
        <v>0</v>
      </c>
      <c r="BG104" s="140">
        <f>IF(N104="zákl. přenesená",J104,0)</f>
        <v>0</v>
      </c>
      <c r="BH104" s="140">
        <f>IF(N104="sníž. přenesená",J104,0)</f>
        <v>0</v>
      </c>
      <c r="BI104" s="140">
        <f>IF(N104="nulová",J104,0)</f>
        <v>0</v>
      </c>
      <c r="BJ104" s="18" t="s">
        <v>80</v>
      </c>
      <c r="BK104" s="140">
        <f>ROUND(I104*H104,2)</f>
        <v>0</v>
      </c>
      <c r="BL104" s="18" t="s">
        <v>137</v>
      </c>
      <c r="BM104" s="139" t="s">
        <v>470</v>
      </c>
    </row>
    <row r="105" spans="2:47" s="1" customFormat="1" ht="11.25">
      <c r="B105" s="33"/>
      <c r="D105" s="141" t="s">
        <v>139</v>
      </c>
      <c r="F105" s="142" t="s">
        <v>471</v>
      </c>
      <c r="I105" s="143"/>
      <c r="L105" s="33"/>
      <c r="M105" s="144"/>
      <c r="T105" s="54"/>
      <c r="AT105" s="18" t="s">
        <v>139</v>
      </c>
      <c r="AU105" s="18" t="s">
        <v>82</v>
      </c>
    </row>
    <row r="106" spans="2:51" s="12" customFormat="1" ht="11.25">
      <c r="B106" s="145"/>
      <c r="D106" s="146" t="s">
        <v>141</v>
      </c>
      <c r="E106" s="147" t="s">
        <v>19</v>
      </c>
      <c r="F106" s="148" t="s">
        <v>472</v>
      </c>
      <c r="H106" s="147" t="s">
        <v>19</v>
      </c>
      <c r="I106" s="149"/>
      <c r="L106" s="145"/>
      <c r="M106" s="150"/>
      <c r="T106" s="151"/>
      <c r="AT106" s="147" t="s">
        <v>141</v>
      </c>
      <c r="AU106" s="147" t="s">
        <v>82</v>
      </c>
      <c r="AV106" s="12" t="s">
        <v>80</v>
      </c>
      <c r="AW106" s="12" t="s">
        <v>33</v>
      </c>
      <c r="AX106" s="12" t="s">
        <v>72</v>
      </c>
      <c r="AY106" s="147" t="s">
        <v>129</v>
      </c>
    </row>
    <row r="107" spans="2:51" s="13" customFormat="1" ht="11.25">
      <c r="B107" s="152"/>
      <c r="D107" s="146" t="s">
        <v>141</v>
      </c>
      <c r="E107" s="153" t="s">
        <v>19</v>
      </c>
      <c r="F107" s="154" t="s">
        <v>473</v>
      </c>
      <c r="H107" s="155">
        <v>1.2</v>
      </c>
      <c r="I107" s="156"/>
      <c r="L107" s="152"/>
      <c r="M107" s="157"/>
      <c r="T107" s="158"/>
      <c r="AT107" s="153" t="s">
        <v>141</v>
      </c>
      <c r="AU107" s="153" t="s">
        <v>82</v>
      </c>
      <c r="AV107" s="13" t="s">
        <v>82</v>
      </c>
      <c r="AW107" s="13" t="s">
        <v>33</v>
      </c>
      <c r="AX107" s="13" t="s">
        <v>72</v>
      </c>
      <c r="AY107" s="153" t="s">
        <v>129</v>
      </c>
    </row>
    <row r="108" spans="2:51" s="12" customFormat="1" ht="11.25">
      <c r="B108" s="145"/>
      <c r="D108" s="146" t="s">
        <v>141</v>
      </c>
      <c r="E108" s="147" t="s">
        <v>19</v>
      </c>
      <c r="F108" s="148" t="s">
        <v>474</v>
      </c>
      <c r="H108" s="147" t="s">
        <v>19</v>
      </c>
      <c r="I108" s="149"/>
      <c r="L108" s="145"/>
      <c r="M108" s="150"/>
      <c r="T108" s="151"/>
      <c r="AT108" s="147" t="s">
        <v>141</v>
      </c>
      <c r="AU108" s="147" t="s">
        <v>82</v>
      </c>
      <c r="AV108" s="12" t="s">
        <v>80</v>
      </c>
      <c r="AW108" s="12" t="s">
        <v>33</v>
      </c>
      <c r="AX108" s="12" t="s">
        <v>72</v>
      </c>
      <c r="AY108" s="147" t="s">
        <v>129</v>
      </c>
    </row>
    <row r="109" spans="2:51" s="13" customFormat="1" ht="11.25">
      <c r="B109" s="152"/>
      <c r="D109" s="146" t="s">
        <v>141</v>
      </c>
      <c r="E109" s="153" t="s">
        <v>19</v>
      </c>
      <c r="F109" s="154" t="s">
        <v>475</v>
      </c>
      <c r="H109" s="155">
        <v>1.98</v>
      </c>
      <c r="I109" s="156"/>
      <c r="L109" s="152"/>
      <c r="M109" s="157"/>
      <c r="T109" s="158"/>
      <c r="AT109" s="153" t="s">
        <v>141</v>
      </c>
      <c r="AU109" s="153" t="s">
        <v>82</v>
      </c>
      <c r="AV109" s="13" t="s">
        <v>82</v>
      </c>
      <c r="AW109" s="13" t="s">
        <v>33</v>
      </c>
      <c r="AX109" s="13" t="s">
        <v>72</v>
      </c>
      <c r="AY109" s="153" t="s">
        <v>129</v>
      </c>
    </row>
    <row r="110" spans="2:51" s="13" customFormat="1" ht="11.25">
      <c r="B110" s="152"/>
      <c r="D110" s="146" t="s">
        <v>141</v>
      </c>
      <c r="E110" s="153" t="s">
        <v>19</v>
      </c>
      <c r="F110" s="154" t="s">
        <v>476</v>
      </c>
      <c r="H110" s="155">
        <v>1.98</v>
      </c>
      <c r="I110" s="156"/>
      <c r="L110" s="152"/>
      <c r="M110" s="157"/>
      <c r="T110" s="158"/>
      <c r="AT110" s="153" t="s">
        <v>141</v>
      </c>
      <c r="AU110" s="153" t="s">
        <v>82</v>
      </c>
      <c r="AV110" s="13" t="s">
        <v>82</v>
      </c>
      <c r="AW110" s="13" t="s">
        <v>33</v>
      </c>
      <c r="AX110" s="13" t="s">
        <v>72</v>
      </c>
      <c r="AY110" s="153" t="s">
        <v>129</v>
      </c>
    </row>
    <row r="111" spans="2:51" s="13" customFormat="1" ht="11.25">
      <c r="B111" s="152"/>
      <c r="D111" s="146" t="s">
        <v>141</v>
      </c>
      <c r="E111" s="153" t="s">
        <v>19</v>
      </c>
      <c r="F111" s="154" t="s">
        <v>477</v>
      </c>
      <c r="H111" s="155">
        <v>1.98</v>
      </c>
      <c r="I111" s="156"/>
      <c r="L111" s="152"/>
      <c r="M111" s="157"/>
      <c r="T111" s="158"/>
      <c r="AT111" s="153" t="s">
        <v>141</v>
      </c>
      <c r="AU111" s="153" t="s">
        <v>82</v>
      </c>
      <c r="AV111" s="13" t="s">
        <v>82</v>
      </c>
      <c r="AW111" s="13" t="s">
        <v>33</v>
      </c>
      <c r="AX111" s="13" t="s">
        <v>72</v>
      </c>
      <c r="AY111" s="153" t="s">
        <v>129</v>
      </c>
    </row>
    <row r="112" spans="2:51" s="14" customFormat="1" ht="11.25">
      <c r="B112" s="159"/>
      <c r="D112" s="146" t="s">
        <v>141</v>
      </c>
      <c r="E112" s="160" t="s">
        <v>19</v>
      </c>
      <c r="F112" s="161" t="s">
        <v>188</v>
      </c>
      <c r="H112" s="162">
        <v>7.14</v>
      </c>
      <c r="I112" s="163"/>
      <c r="L112" s="159"/>
      <c r="M112" s="164"/>
      <c r="T112" s="165"/>
      <c r="AT112" s="160" t="s">
        <v>141</v>
      </c>
      <c r="AU112" s="160" t="s">
        <v>82</v>
      </c>
      <c r="AV112" s="14" t="s">
        <v>137</v>
      </c>
      <c r="AW112" s="14" t="s">
        <v>33</v>
      </c>
      <c r="AX112" s="14" t="s">
        <v>80</v>
      </c>
      <c r="AY112" s="160" t="s">
        <v>129</v>
      </c>
    </row>
    <row r="113" spans="2:65" s="1" customFormat="1" ht="16.5" customHeight="1">
      <c r="B113" s="33"/>
      <c r="C113" s="128" t="s">
        <v>149</v>
      </c>
      <c r="D113" s="128" t="s">
        <v>132</v>
      </c>
      <c r="E113" s="129" t="s">
        <v>478</v>
      </c>
      <c r="F113" s="130" t="s">
        <v>479</v>
      </c>
      <c r="G113" s="131" t="s">
        <v>135</v>
      </c>
      <c r="H113" s="132">
        <v>1.04</v>
      </c>
      <c r="I113" s="133"/>
      <c r="J113" s="134">
        <f>ROUND(I113*H113,2)</f>
        <v>0</v>
      </c>
      <c r="K113" s="130" t="s">
        <v>136</v>
      </c>
      <c r="L113" s="33"/>
      <c r="M113" s="135" t="s">
        <v>19</v>
      </c>
      <c r="N113" s="136" t="s">
        <v>43</v>
      </c>
      <c r="P113" s="137">
        <f>O113*H113</f>
        <v>0</v>
      </c>
      <c r="Q113" s="137">
        <v>2.64468</v>
      </c>
      <c r="R113" s="137">
        <f>Q113*H113</f>
        <v>2.7504672</v>
      </c>
      <c r="S113" s="137">
        <v>0</v>
      </c>
      <c r="T113" s="138">
        <f>S113*H113</f>
        <v>0</v>
      </c>
      <c r="AR113" s="139" t="s">
        <v>137</v>
      </c>
      <c r="AT113" s="139" t="s">
        <v>132</v>
      </c>
      <c r="AU113" s="139" t="s">
        <v>82</v>
      </c>
      <c r="AY113" s="18" t="s">
        <v>129</v>
      </c>
      <c r="BE113" s="140">
        <f>IF(N113="základní",J113,0)</f>
        <v>0</v>
      </c>
      <c r="BF113" s="140">
        <f>IF(N113="snížená",J113,0)</f>
        <v>0</v>
      </c>
      <c r="BG113" s="140">
        <f>IF(N113="zákl. přenesená",J113,0)</f>
        <v>0</v>
      </c>
      <c r="BH113" s="140">
        <f>IF(N113="sníž. přenesená",J113,0)</f>
        <v>0</v>
      </c>
      <c r="BI113" s="140">
        <f>IF(N113="nulová",J113,0)</f>
        <v>0</v>
      </c>
      <c r="BJ113" s="18" t="s">
        <v>80</v>
      </c>
      <c r="BK113" s="140">
        <f>ROUND(I113*H113,2)</f>
        <v>0</v>
      </c>
      <c r="BL113" s="18" t="s">
        <v>137</v>
      </c>
      <c r="BM113" s="139" t="s">
        <v>480</v>
      </c>
    </row>
    <row r="114" spans="2:47" s="1" customFormat="1" ht="11.25">
      <c r="B114" s="33"/>
      <c r="D114" s="141" t="s">
        <v>139</v>
      </c>
      <c r="F114" s="142" t="s">
        <v>481</v>
      </c>
      <c r="I114" s="143"/>
      <c r="L114" s="33"/>
      <c r="M114" s="144"/>
      <c r="T114" s="54"/>
      <c r="AT114" s="18" t="s">
        <v>139</v>
      </c>
      <c r="AU114" s="18" t="s">
        <v>82</v>
      </c>
    </row>
    <row r="115" spans="2:51" s="13" customFormat="1" ht="11.25">
      <c r="B115" s="152"/>
      <c r="D115" s="146" t="s">
        <v>141</v>
      </c>
      <c r="E115" s="153" t="s">
        <v>19</v>
      </c>
      <c r="F115" s="154" t="s">
        <v>482</v>
      </c>
      <c r="H115" s="155">
        <v>1</v>
      </c>
      <c r="I115" s="156"/>
      <c r="L115" s="152"/>
      <c r="M115" s="157"/>
      <c r="T115" s="158"/>
      <c r="AT115" s="153" t="s">
        <v>141</v>
      </c>
      <c r="AU115" s="153" t="s">
        <v>82</v>
      </c>
      <c r="AV115" s="13" t="s">
        <v>82</v>
      </c>
      <c r="AW115" s="13" t="s">
        <v>33</v>
      </c>
      <c r="AX115" s="13" t="s">
        <v>72</v>
      </c>
      <c r="AY115" s="153" t="s">
        <v>129</v>
      </c>
    </row>
    <row r="116" spans="2:51" s="13" customFormat="1" ht="11.25">
      <c r="B116" s="152"/>
      <c r="D116" s="146" t="s">
        <v>141</v>
      </c>
      <c r="E116" s="153" t="s">
        <v>19</v>
      </c>
      <c r="F116" s="154" t="s">
        <v>483</v>
      </c>
      <c r="H116" s="155">
        <v>0.04</v>
      </c>
      <c r="I116" s="156"/>
      <c r="L116" s="152"/>
      <c r="M116" s="157"/>
      <c r="T116" s="158"/>
      <c r="AT116" s="153" t="s">
        <v>141</v>
      </c>
      <c r="AU116" s="153" t="s">
        <v>82</v>
      </c>
      <c r="AV116" s="13" t="s">
        <v>82</v>
      </c>
      <c r="AW116" s="13" t="s">
        <v>33</v>
      </c>
      <c r="AX116" s="13" t="s">
        <v>72</v>
      </c>
      <c r="AY116" s="153" t="s">
        <v>129</v>
      </c>
    </row>
    <row r="117" spans="2:51" s="14" customFormat="1" ht="11.25">
      <c r="B117" s="159"/>
      <c r="D117" s="146" t="s">
        <v>141</v>
      </c>
      <c r="E117" s="160" t="s">
        <v>19</v>
      </c>
      <c r="F117" s="161" t="s">
        <v>188</v>
      </c>
      <c r="H117" s="162">
        <v>1.04</v>
      </c>
      <c r="I117" s="163"/>
      <c r="L117" s="159"/>
      <c r="M117" s="164"/>
      <c r="T117" s="165"/>
      <c r="AT117" s="160" t="s">
        <v>141</v>
      </c>
      <c r="AU117" s="160" t="s">
        <v>82</v>
      </c>
      <c r="AV117" s="14" t="s">
        <v>137</v>
      </c>
      <c r="AW117" s="14" t="s">
        <v>33</v>
      </c>
      <c r="AX117" s="14" t="s">
        <v>80</v>
      </c>
      <c r="AY117" s="160" t="s">
        <v>129</v>
      </c>
    </row>
    <row r="118" spans="2:63" s="11" customFormat="1" ht="22.9" customHeight="1">
      <c r="B118" s="116"/>
      <c r="D118" s="117" t="s">
        <v>71</v>
      </c>
      <c r="E118" s="126" t="s">
        <v>166</v>
      </c>
      <c r="F118" s="126" t="s">
        <v>484</v>
      </c>
      <c r="I118" s="119"/>
      <c r="J118" s="127">
        <f>BK118</f>
        <v>0</v>
      </c>
      <c r="L118" s="116"/>
      <c r="M118" s="121"/>
      <c r="P118" s="122">
        <f>SUM(P119:P221)</f>
        <v>0</v>
      </c>
      <c r="R118" s="122">
        <f>SUM(R119:R221)</f>
        <v>7.616748519999999</v>
      </c>
      <c r="T118" s="123">
        <f>SUM(T119:T221)</f>
        <v>0</v>
      </c>
      <c r="AR118" s="117" t="s">
        <v>80</v>
      </c>
      <c r="AT118" s="124" t="s">
        <v>71</v>
      </c>
      <c r="AU118" s="124" t="s">
        <v>80</v>
      </c>
      <c r="AY118" s="117" t="s">
        <v>129</v>
      </c>
      <c r="BK118" s="125">
        <f>SUM(BK119:BK221)</f>
        <v>0</v>
      </c>
    </row>
    <row r="119" spans="2:65" s="1" customFormat="1" ht="24.2" customHeight="1">
      <c r="B119" s="33"/>
      <c r="C119" s="128" t="s">
        <v>137</v>
      </c>
      <c r="D119" s="128" t="s">
        <v>132</v>
      </c>
      <c r="E119" s="129" t="s">
        <v>485</v>
      </c>
      <c r="F119" s="130" t="s">
        <v>486</v>
      </c>
      <c r="G119" s="131" t="s">
        <v>162</v>
      </c>
      <c r="H119" s="132">
        <v>14.42</v>
      </c>
      <c r="I119" s="133"/>
      <c r="J119" s="134">
        <f>ROUND(I119*H119,2)</f>
        <v>0</v>
      </c>
      <c r="K119" s="130" t="s">
        <v>136</v>
      </c>
      <c r="L119" s="33"/>
      <c r="M119" s="135" t="s">
        <v>19</v>
      </c>
      <c r="N119" s="136" t="s">
        <v>43</v>
      </c>
      <c r="P119" s="137">
        <f>O119*H119</f>
        <v>0</v>
      </c>
      <c r="Q119" s="137">
        <v>0.00026</v>
      </c>
      <c r="R119" s="137">
        <f>Q119*H119</f>
        <v>0.0037492</v>
      </c>
      <c r="S119" s="137">
        <v>0</v>
      </c>
      <c r="T119" s="138">
        <f>S119*H119</f>
        <v>0</v>
      </c>
      <c r="AR119" s="139" t="s">
        <v>137</v>
      </c>
      <c r="AT119" s="139" t="s">
        <v>132</v>
      </c>
      <c r="AU119" s="139" t="s">
        <v>82</v>
      </c>
      <c r="AY119" s="18" t="s">
        <v>129</v>
      </c>
      <c r="BE119" s="140">
        <f>IF(N119="základní",J119,0)</f>
        <v>0</v>
      </c>
      <c r="BF119" s="140">
        <f>IF(N119="snížená",J119,0)</f>
        <v>0</v>
      </c>
      <c r="BG119" s="140">
        <f>IF(N119="zákl. přenesená",J119,0)</f>
        <v>0</v>
      </c>
      <c r="BH119" s="140">
        <f>IF(N119="sníž. přenesená",J119,0)</f>
        <v>0</v>
      </c>
      <c r="BI119" s="140">
        <f>IF(N119="nulová",J119,0)</f>
        <v>0</v>
      </c>
      <c r="BJ119" s="18" t="s">
        <v>80</v>
      </c>
      <c r="BK119" s="140">
        <f>ROUND(I119*H119,2)</f>
        <v>0</v>
      </c>
      <c r="BL119" s="18" t="s">
        <v>137</v>
      </c>
      <c r="BM119" s="139" t="s">
        <v>487</v>
      </c>
    </row>
    <row r="120" spans="2:47" s="1" customFormat="1" ht="11.25">
      <c r="B120" s="33"/>
      <c r="D120" s="141" t="s">
        <v>139</v>
      </c>
      <c r="F120" s="142" t="s">
        <v>488</v>
      </c>
      <c r="I120" s="143"/>
      <c r="L120" s="33"/>
      <c r="M120" s="144"/>
      <c r="T120" s="54"/>
      <c r="AT120" s="18" t="s">
        <v>139</v>
      </c>
      <c r="AU120" s="18" t="s">
        <v>82</v>
      </c>
    </row>
    <row r="121" spans="2:51" s="13" customFormat="1" ht="11.25">
      <c r="B121" s="152"/>
      <c r="D121" s="146" t="s">
        <v>141</v>
      </c>
      <c r="E121" s="153" t="s">
        <v>19</v>
      </c>
      <c r="F121" s="154" t="s">
        <v>489</v>
      </c>
      <c r="H121" s="155">
        <v>14.42</v>
      </c>
      <c r="I121" s="156"/>
      <c r="L121" s="152"/>
      <c r="M121" s="157"/>
      <c r="T121" s="158"/>
      <c r="AT121" s="153" t="s">
        <v>141</v>
      </c>
      <c r="AU121" s="153" t="s">
        <v>82</v>
      </c>
      <c r="AV121" s="13" t="s">
        <v>82</v>
      </c>
      <c r="AW121" s="13" t="s">
        <v>33</v>
      </c>
      <c r="AX121" s="13" t="s">
        <v>80</v>
      </c>
      <c r="AY121" s="153" t="s">
        <v>129</v>
      </c>
    </row>
    <row r="122" spans="2:65" s="1" customFormat="1" ht="37.9" customHeight="1">
      <c r="B122" s="33"/>
      <c r="C122" s="128" t="s">
        <v>159</v>
      </c>
      <c r="D122" s="128" t="s">
        <v>132</v>
      </c>
      <c r="E122" s="129" t="s">
        <v>490</v>
      </c>
      <c r="F122" s="130" t="s">
        <v>491</v>
      </c>
      <c r="G122" s="131" t="s">
        <v>162</v>
      </c>
      <c r="H122" s="132">
        <v>7.21</v>
      </c>
      <c r="I122" s="133"/>
      <c r="J122" s="134">
        <f>ROUND(I122*H122,2)</f>
        <v>0</v>
      </c>
      <c r="K122" s="130" t="s">
        <v>136</v>
      </c>
      <c r="L122" s="33"/>
      <c r="M122" s="135" t="s">
        <v>19</v>
      </c>
      <c r="N122" s="136" t="s">
        <v>43</v>
      </c>
      <c r="P122" s="137">
        <f>O122*H122</f>
        <v>0</v>
      </c>
      <c r="Q122" s="137">
        <v>0.00438</v>
      </c>
      <c r="R122" s="137">
        <f>Q122*H122</f>
        <v>0.0315798</v>
      </c>
      <c r="S122" s="137">
        <v>0</v>
      </c>
      <c r="T122" s="138">
        <f>S122*H122</f>
        <v>0</v>
      </c>
      <c r="AR122" s="139" t="s">
        <v>137</v>
      </c>
      <c r="AT122" s="139" t="s">
        <v>132</v>
      </c>
      <c r="AU122" s="139" t="s">
        <v>82</v>
      </c>
      <c r="AY122" s="18" t="s">
        <v>129</v>
      </c>
      <c r="BE122" s="140">
        <f>IF(N122="základní",J122,0)</f>
        <v>0</v>
      </c>
      <c r="BF122" s="140">
        <f>IF(N122="snížená",J122,0)</f>
        <v>0</v>
      </c>
      <c r="BG122" s="140">
        <f>IF(N122="zákl. přenesená",J122,0)</f>
        <v>0</v>
      </c>
      <c r="BH122" s="140">
        <f>IF(N122="sníž. přenesená",J122,0)</f>
        <v>0</v>
      </c>
      <c r="BI122" s="140">
        <f>IF(N122="nulová",J122,0)</f>
        <v>0</v>
      </c>
      <c r="BJ122" s="18" t="s">
        <v>80</v>
      </c>
      <c r="BK122" s="140">
        <f>ROUND(I122*H122,2)</f>
        <v>0</v>
      </c>
      <c r="BL122" s="18" t="s">
        <v>137</v>
      </c>
      <c r="BM122" s="139" t="s">
        <v>492</v>
      </c>
    </row>
    <row r="123" spans="2:47" s="1" customFormat="1" ht="11.25">
      <c r="B123" s="33"/>
      <c r="D123" s="141" t="s">
        <v>139</v>
      </c>
      <c r="F123" s="142" t="s">
        <v>493</v>
      </c>
      <c r="I123" s="143"/>
      <c r="L123" s="33"/>
      <c r="M123" s="144"/>
      <c r="T123" s="54"/>
      <c r="AT123" s="18" t="s">
        <v>139</v>
      </c>
      <c r="AU123" s="18" t="s">
        <v>82</v>
      </c>
    </row>
    <row r="124" spans="2:51" s="13" customFormat="1" ht="11.25">
      <c r="B124" s="152"/>
      <c r="D124" s="146" t="s">
        <v>141</v>
      </c>
      <c r="E124" s="153" t="s">
        <v>19</v>
      </c>
      <c r="F124" s="154" t="s">
        <v>494</v>
      </c>
      <c r="H124" s="155">
        <v>7.21</v>
      </c>
      <c r="I124" s="156"/>
      <c r="L124" s="152"/>
      <c r="M124" s="157"/>
      <c r="T124" s="158"/>
      <c r="AT124" s="153" t="s">
        <v>141</v>
      </c>
      <c r="AU124" s="153" t="s">
        <v>82</v>
      </c>
      <c r="AV124" s="13" t="s">
        <v>82</v>
      </c>
      <c r="AW124" s="13" t="s">
        <v>33</v>
      </c>
      <c r="AX124" s="13" t="s">
        <v>80</v>
      </c>
      <c r="AY124" s="153" t="s">
        <v>129</v>
      </c>
    </row>
    <row r="125" spans="2:65" s="1" customFormat="1" ht="33" customHeight="1">
      <c r="B125" s="33"/>
      <c r="C125" s="128" t="s">
        <v>166</v>
      </c>
      <c r="D125" s="128" t="s">
        <v>132</v>
      </c>
      <c r="E125" s="129" t="s">
        <v>495</v>
      </c>
      <c r="F125" s="130" t="s">
        <v>496</v>
      </c>
      <c r="G125" s="131" t="s">
        <v>162</v>
      </c>
      <c r="H125" s="132">
        <v>7.21</v>
      </c>
      <c r="I125" s="133"/>
      <c r="J125" s="134">
        <f>ROUND(I125*H125,2)</f>
        <v>0</v>
      </c>
      <c r="K125" s="130" t="s">
        <v>136</v>
      </c>
      <c r="L125" s="33"/>
      <c r="M125" s="135" t="s">
        <v>19</v>
      </c>
      <c r="N125" s="136" t="s">
        <v>43</v>
      </c>
      <c r="P125" s="137">
        <f>O125*H125</f>
        <v>0</v>
      </c>
      <c r="Q125" s="137">
        <v>0.004</v>
      </c>
      <c r="R125" s="137">
        <f>Q125*H125</f>
        <v>0.02884</v>
      </c>
      <c r="S125" s="137">
        <v>0</v>
      </c>
      <c r="T125" s="138">
        <f>S125*H125</f>
        <v>0</v>
      </c>
      <c r="AR125" s="139" t="s">
        <v>137</v>
      </c>
      <c r="AT125" s="139" t="s">
        <v>132</v>
      </c>
      <c r="AU125" s="139" t="s">
        <v>82</v>
      </c>
      <c r="AY125" s="18" t="s">
        <v>129</v>
      </c>
      <c r="BE125" s="140">
        <f>IF(N125="základní",J125,0)</f>
        <v>0</v>
      </c>
      <c r="BF125" s="140">
        <f>IF(N125="snížená",J125,0)</f>
        <v>0</v>
      </c>
      <c r="BG125" s="140">
        <f>IF(N125="zákl. přenesená",J125,0)</f>
        <v>0</v>
      </c>
      <c r="BH125" s="140">
        <f>IF(N125="sníž. přenesená",J125,0)</f>
        <v>0</v>
      </c>
      <c r="BI125" s="140">
        <f>IF(N125="nulová",J125,0)</f>
        <v>0</v>
      </c>
      <c r="BJ125" s="18" t="s">
        <v>80</v>
      </c>
      <c r="BK125" s="140">
        <f>ROUND(I125*H125,2)</f>
        <v>0</v>
      </c>
      <c r="BL125" s="18" t="s">
        <v>137</v>
      </c>
      <c r="BM125" s="139" t="s">
        <v>497</v>
      </c>
    </row>
    <row r="126" spans="2:47" s="1" customFormat="1" ht="11.25">
      <c r="B126" s="33"/>
      <c r="D126" s="141" t="s">
        <v>139</v>
      </c>
      <c r="F126" s="142" t="s">
        <v>498</v>
      </c>
      <c r="I126" s="143"/>
      <c r="L126" s="33"/>
      <c r="M126" s="144"/>
      <c r="T126" s="54"/>
      <c r="AT126" s="18" t="s">
        <v>139</v>
      </c>
      <c r="AU126" s="18" t="s">
        <v>82</v>
      </c>
    </row>
    <row r="127" spans="2:65" s="1" customFormat="1" ht="33" customHeight="1">
      <c r="B127" s="33"/>
      <c r="C127" s="128" t="s">
        <v>172</v>
      </c>
      <c r="D127" s="128" t="s">
        <v>132</v>
      </c>
      <c r="E127" s="129" t="s">
        <v>499</v>
      </c>
      <c r="F127" s="130" t="s">
        <v>500</v>
      </c>
      <c r="G127" s="131" t="s">
        <v>175</v>
      </c>
      <c r="H127" s="132">
        <v>8</v>
      </c>
      <c r="I127" s="133"/>
      <c r="J127" s="134">
        <f>ROUND(I127*H127,2)</f>
        <v>0</v>
      </c>
      <c r="K127" s="130" t="s">
        <v>136</v>
      </c>
      <c r="L127" s="33"/>
      <c r="M127" s="135" t="s">
        <v>19</v>
      </c>
      <c r="N127" s="136" t="s">
        <v>43</v>
      </c>
      <c r="P127" s="137">
        <f>O127*H127</f>
        <v>0</v>
      </c>
      <c r="Q127" s="137">
        <v>0.1575</v>
      </c>
      <c r="R127" s="137">
        <f>Q127*H127</f>
        <v>1.26</v>
      </c>
      <c r="S127" s="137">
        <v>0</v>
      </c>
      <c r="T127" s="138">
        <f>S127*H127</f>
        <v>0</v>
      </c>
      <c r="AR127" s="139" t="s">
        <v>137</v>
      </c>
      <c r="AT127" s="139" t="s">
        <v>132</v>
      </c>
      <c r="AU127" s="139" t="s">
        <v>82</v>
      </c>
      <c r="AY127" s="18" t="s">
        <v>129</v>
      </c>
      <c r="BE127" s="140">
        <f>IF(N127="základní",J127,0)</f>
        <v>0</v>
      </c>
      <c r="BF127" s="140">
        <f>IF(N127="snížená",J127,0)</f>
        <v>0</v>
      </c>
      <c r="BG127" s="140">
        <f>IF(N127="zákl. přenesená",J127,0)</f>
        <v>0</v>
      </c>
      <c r="BH127" s="140">
        <f>IF(N127="sníž. přenesená",J127,0)</f>
        <v>0</v>
      </c>
      <c r="BI127" s="140">
        <f>IF(N127="nulová",J127,0)</f>
        <v>0</v>
      </c>
      <c r="BJ127" s="18" t="s">
        <v>80</v>
      </c>
      <c r="BK127" s="140">
        <f>ROUND(I127*H127,2)</f>
        <v>0</v>
      </c>
      <c r="BL127" s="18" t="s">
        <v>137</v>
      </c>
      <c r="BM127" s="139" t="s">
        <v>501</v>
      </c>
    </row>
    <row r="128" spans="2:47" s="1" customFormat="1" ht="11.25">
      <c r="B128" s="33"/>
      <c r="D128" s="141" t="s">
        <v>139</v>
      </c>
      <c r="F128" s="142" t="s">
        <v>502</v>
      </c>
      <c r="I128" s="143"/>
      <c r="L128" s="33"/>
      <c r="M128" s="144"/>
      <c r="T128" s="54"/>
      <c r="AT128" s="18" t="s">
        <v>139</v>
      </c>
      <c r="AU128" s="18" t="s">
        <v>82</v>
      </c>
    </row>
    <row r="129" spans="2:47" s="1" customFormat="1" ht="29.25">
      <c r="B129" s="33"/>
      <c r="D129" s="146" t="s">
        <v>503</v>
      </c>
      <c r="F129" s="169" t="s">
        <v>504</v>
      </c>
      <c r="I129" s="143"/>
      <c r="L129" s="33"/>
      <c r="M129" s="144"/>
      <c r="T129" s="54"/>
      <c r="AT129" s="18" t="s">
        <v>503</v>
      </c>
      <c r="AU129" s="18" t="s">
        <v>82</v>
      </c>
    </row>
    <row r="130" spans="2:51" s="13" customFormat="1" ht="11.25">
      <c r="B130" s="152"/>
      <c r="D130" s="146" t="s">
        <v>141</v>
      </c>
      <c r="E130" s="153" t="s">
        <v>19</v>
      </c>
      <c r="F130" s="154" t="s">
        <v>505</v>
      </c>
      <c r="H130" s="155">
        <v>8</v>
      </c>
      <c r="I130" s="156"/>
      <c r="L130" s="152"/>
      <c r="M130" s="157"/>
      <c r="T130" s="158"/>
      <c r="AT130" s="153" t="s">
        <v>141</v>
      </c>
      <c r="AU130" s="153" t="s">
        <v>82</v>
      </c>
      <c r="AV130" s="13" t="s">
        <v>82</v>
      </c>
      <c r="AW130" s="13" t="s">
        <v>33</v>
      </c>
      <c r="AX130" s="13" t="s">
        <v>80</v>
      </c>
      <c r="AY130" s="153" t="s">
        <v>129</v>
      </c>
    </row>
    <row r="131" spans="2:65" s="1" customFormat="1" ht="24.2" customHeight="1">
      <c r="B131" s="33"/>
      <c r="C131" s="128" t="s">
        <v>179</v>
      </c>
      <c r="D131" s="128" t="s">
        <v>132</v>
      </c>
      <c r="E131" s="129" t="s">
        <v>506</v>
      </c>
      <c r="F131" s="130" t="s">
        <v>507</v>
      </c>
      <c r="G131" s="131" t="s">
        <v>162</v>
      </c>
      <c r="H131" s="132">
        <v>88.98</v>
      </c>
      <c r="I131" s="133"/>
      <c r="J131" s="134">
        <f>ROUND(I131*H131,2)</f>
        <v>0</v>
      </c>
      <c r="K131" s="130" t="s">
        <v>136</v>
      </c>
      <c r="L131" s="33"/>
      <c r="M131" s="135" t="s">
        <v>19</v>
      </c>
      <c r="N131" s="136" t="s">
        <v>43</v>
      </c>
      <c r="P131" s="137">
        <f>O131*H131</f>
        <v>0</v>
      </c>
      <c r="Q131" s="137">
        <v>0.00026</v>
      </c>
      <c r="R131" s="137">
        <f>Q131*H131</f>
        <v>0.0231348</v>
      </c>
      <c r="S131" s="137">
        <v>0</v>
      </c>
      <c r="T131" s="138">
        <f>S131*H131</f>
        <v>0</v>
      </c>
      <c r="AR131" s="139" t="s">
        <v>137</v>
      </c>
      <c r="AT131" s="139" t="s">
        <v>132</v>
      </c>
      <c r="AU131" s="139" t="s">
        <v>82</v>
      </c>
      <c r="AY131" s="18" t="s">
        <v>129</v>
      </c>
      <c r="BE131" s="140">
        <f>IF(N131="základní",J131,0)</f>
        <v>0</v>
      </c>
      <c r="BF131" s="140">
        <f>IF(N131="snížená",J131,0)</f>
        <v>0</v>
      </c>
      <c r="BG131" s="140">
        <f>IF(N131="zákl. přenesená",J131,0)</f>
        <v>0</v>
      </c>
      <c r="BH131" s="140">
        <f>IF(N131="sníž. přenesená",J131,0)</f>
        <v>0</v>
      </c>
      <c r="BI131" s="140">
        <f>IF(N131="nulová",J131,0)</f>
        <v>0</v>
      </c>
      <c r="BJ131" s="18" t="s">
        <v>80</v>
      </c>
      <c r="BK131" s="140">
        <f>ROUND(I131*H131,2)</f>
        <v>0</v>
      </c>
      <c r="BL131" s="18" t="s">
        <v>137</v>
      </c>
      <c r="BM131" s="139" t="s">
        <v>508</v>
      </c>
    </row>
    <row r="132" spans="2:47" s="1" customFormat="1" ht="11.25">
      <c r="B132" s="33"/>
      <c r="D132" s="141" t="s">
        <v>139</v>
      </c>
      <c r="F132" s="142" t="s">
        <v>509</v>
      </c>
      <c r="I132" s="143"/>
      <c r="L132" s="33"/>
      <c r="M132" s="144"/>
      <c r="T132" s="54"/>
      <c r="AT132" s="18" t="s">
        <v>139</v>
      </c>
      <c r="AU132" s="18" t="s">
        <v>82</v>
      </c>
    </row>
    <row r="133" spans="2:51" s="13" customFormat="1" ht="11.25">
      <c r="B133" s="152"/>
      <c r="D133" s="146" t="s">
        <v>141</v>
      </c>
      <c r="E133" s="153" t="s">
        <v>19</v>
      </c>
      <c r="F133" s="154" t="s">
        <v>510</v>
      </c>
      <c r="H133" s="155">
        <v>88.98</v>
      </c>
      <c r="I133" s="156"/>
      <c r="L133" s="152"/>
      <c r="M133" s="157"/>
      <c r="T133" s="158"/>
      <c r="AT133" s="153" t="s">
        <v>141</v>
      </c>
      <c r="AU133" s="153" t="s">
        <v>82</v>
      </c>
      <c r="AV133" s="13" t="s">
        <v>82</v>
      </c>
      <c r="AW133" s="13" t="s">
        <v>33</v>
      </c>
      <c r="AX133" s="13" t="s">
        <v>80</v>
      </c>
      <c r="AY133" s="153" t="s">
        <v>129</v>
      </c>
    </row>
    <row r="134" spans="2:65" s="1" customFormat="1" ht="37.9" customHeight="1">
      <c r="B134" s="33"/>
      <c r="C134" s="128" t="s">
        <v>130</v>
      </c>
      <c r="D134" s="128" t="s">
        <v>132</v>
      </c>
      <c r="E134" s="129" t="s">
        <v>511</v>
      </c>
      <c r="F134" s="130" t="s">
        <v>512</v>
      </c>
      <c r="G134" s="131" t="s">
        <v>162</v>
      </c>
      <c r="H134" s="132">
        <v>60.49</v>
      </c>
      <c r="I134" s="133"/>
      <c r="J134" s="134">
        <f>ROUND(I134*H134,2)</f>
        <v>0</v>
      </c>
      <c r="K134" s="130" t="s">
        <v>136</v>
      </c>
      <c r="L134" s="33"/>
      <c r="M134" s="135" t="s">
        <v>19</v>
      </c>
      <c r="N134" s="136" t="s">
        <v>43</v>
      </c>
      <c r="P134" s="137">
        <f>O134*H134</f>
        <v>0</v>
      </c>
      <c r="Q134" s="137">
        <v>0.00438</v>
      </c>
      <c r="R134" s="137">
        <f>Q134*H134</f>
        <v>0.2649462</v>
      </c>
      <c r="S134" s="137">
        <v>0</v>
      </c>
      <c r="T134" s="138">
        <f>S134*H134</f>
        <v>0</v>
      </c>
      <c r="AR134" s="139" t="s">
        <v>137</v>
      </c>
      <c r="AT134" s="139" t="s">
        <v>132</v>
      </c>
      <c r="AU134" s="139" t="s">
        <v>82</v>
      </c>
      <c r="AY134" s="18" t="s">
        <v>129</v>
      </c>
      <c r="BE134" s="140">
        <f>IF(N134="základní",J134,0)</f>
        <v>0</v>
      </c>
      <c r="BF134" s="140">
        <f>IF(N134="snížená",J134,0)</f>
        <v>0</v>
      </c>
      <c r="BG134" s="140">
        <f>IF(N134="zákl. přenesená",J134,0)</f>
        <v>0</v>
      </c>
      <c r="BH134" s="140">
        <f>IF(N134="sníž. přenesená",J134,0)</f>
        <v>0</v>
      </c>
      <c r="BI134" s="140">
        <f>IF(N134="nulová",J134,0)</f>
        <v>0</v>
      </c>
      <c r="BJ134" s="18" t="s">
        <v>80</v>
      </c>
      <c r="BK134" s="140">
        <f>ROUND(I134*H134,2)</f>
        <v>0</v>
      </c>
      <c r="BL134" s="18" t="s">
        <v>137</v>
      </c>
      <c r="BM134" s="139" t="s">
        <v>513</v>
      </c>
    </row>
    <row r="135" spans="2:47" s="1" customFormat="1" ht="11.25">
      <c r="B135" s="33"/>
      <c r="D135" s="141" t="s">
        <v>139</v>
      </c>
      <c r="F135" s="142" t="s">
        <v>514</v>
      </c>
      <c r="I135" s="143"/>
      <c r="L135" s="33"/>
      <c r="M135" s="144"/>
      <c r="T135" s="54"/>
      <c r="AT135" s="18" t="s">
        <v>139</v>
      </c>
      <c r="AU135" s="18" t="s">
        <v>82</v>
      </c>
    </row>
    <row r="136" spans="2:51" s="13" customFormat="1" ht="11.25">
      <c r="B136" s="152"/>
      <c r="D136" s="146" t="s">
        <v>141</v>
      </c>
      <c r="E136" s="153" t="s">
        <v>19</v>
      </c>
      <c r="F136" s="154" t="s">
        <v>515</v>
      </c>
      <c r="H136" s="155">
        <v>28.49</v>
      </c>
      <c r="I136" s="156"/>
      <c r="L136" s="152"/>
      <c r="M136" s="157"/>
      <c r="T136" s="158"/>
      <c r="AT136" s="153" t="s">
        <v>141</v>
      </c>
      <c r="AU136" s="153" t="s">
        <v>82</v>
      </c>
      <c r="AV136" s="13" t="s">
        <v>82</v>
      </c>
      <c r="AW136" s="13" t="s">
        <v>33</v>
      </c>
      <c r="AX136" s="13" t="s">
        <v>72</v>
      </c>
      <c r="AY136" s="153" t="s">
        <v>129</v>
      </c>
    </row>
    <row r="137" spans="2:51" s="13" customFormat="1" ht="11.25">
      <c r="B137" s="152"/>
      <c r="D137" s="146" t="s">
        <v>141</v>
      </c>
      <c r="E137" s="153" t="s">
        <v>19</v>
      </c>
      <c r="F137" s="154" t="s">
        <v>516</v>
      </c>
      <c r="H137" s="155">
        <v>32</v>
      </c>
      <c r="I137" s="156"/>
      <c r="L137" s="152"/>
      <c r="M137" s="157"/>
      <c r="T137" s="158"/>
      <c r="AT137" s="153" t="s">
        <v>141</v>
      </c>
      <c r="AU137" s="153" t="s">
        <v>82</v>
      </c>
      <c r="AV137" s="13" t="s">
        <v>82</v>
      </c>
      <c r="AW137" s="13" t="s">
        <v>33</v>
      </c>
      <c r="AX137" s="13" t="s">
        <v>72</v>
      </c>
      <c r="AY137" s="153" t="s">
        <v>129</v>
      </c>
    </row>
    <row r="138" spans="2:51" s="14" customFormat="1" ht="11.25">
      <c r="B138" s="159"/>
      <c r="D138" s="146" t="s">
        <v>141</v>
      </c>
      <c r="E138" s="160" t="s">
        <v>19</v>
      </c>
      <c r="F138" s="161" t="s">
        <v>188</v>
      </c>
      <c r="H138" s="162">
        <v>60.49</v>
      </c>
      <c r="I138" s="163"/>
      <c r="L138" s="159"/>
      <c r="M138" s="164"/>
      <c r="T138" s="165"/>
      <c r="AT138" s="160" t="s">
        <v>141</v>
      </c>
      <c r="AU138" s="160" t="s">
        <v>82</v>
      </c>
      <c r="AV138" s="14" t="s">
        <v>137</v>
      </c>
      <c r="AW138" s="14" t="s">
        <v>33</v>
      </c>
      <c r="AX138" s="14" t="s">
        <v>80</v>
      </c>
      <c r="AY138" s="160" t="s">
        <v>129</v>
      </c>
    </row>
    <row r="139" spans="2:65" s="1" customFormat="1" ht="24.2" customHeight="1">
      <c r="B139" s="33"/>
      <c r="C139" s="128" t="s">
        <v>195</v>
      </c>
      <c r="D139" s="128" t="s">
        <v>132</v>
      </c>
      <c r="E139" s="129" t="s">
        <v>517</v>
      </c>
      <c r="F139" s="130" t="s">
        <v>518</v>
      </c>
      <c r="G139" s="131" t="s">
        <v>162</v>
      </c>
      <c r="H139" s="132">
        <v>28.49</v>
      </c>
      <c r="I139" s="133"/>
      <c r="J139" s="134">
        <f>ROUND(I139*H139,2)</f>
        <v>0</v>
      </c>
      <c r="K139" s="130" t="s">
        <v>136</v>
      </c>
      <c r="L139" s="33"/>
      <c r="M139" s="135" t="s">
        <v>19</v>
      </c>
      <c r="N139" s="136" t="s">
        <v>43</v>
      </c>
      <c r="P139" s="137">
        <f>O139*H139</f>
        <v>0</v>
      </c>
      <c r="Q139" s="137">
        <v>0.004</v>
      </c>
      <c r="R139" s="137">
        <f>Q139*H139</f>
        <v>0.11395999999999999</v>
      </c>
      <c r="S139" s="137">
        <v>0</v>
      </c>
      <c r="T139" s="138">
        <f>S139*H139</f>
        <v>0</v>
      </c>
      <c r="AR139" s="139" t="s">
        <v>137</v>
      </c>
      <c r="AT139" s="139" t="s">
        <v>132</v>
      </c>
      <c r="AU139" s="139" t="s">
        <v>82</v>
      </c>
      <c r="AY139" s="18" t="s">
        <v>129</v>
      </c>
      <c r="BE139" s="140">
        <f>IF(N139="základní",J139,0)</f>
        <v>0</v>
      </c>
      <c r="BF139" s="140">
        <f>IF(N139="snížená",J139,0)</f>
        <v>0</v>
      </c>
      <c r="BG139" s="140">
        <f>IF(N139="zákl. přenesená",J139,0)</f>
        <v>0</v>
      </c>
      <c r="BH139" s="140">
        <f>IF(N139="sníž. přenesená",J139,0)</f>
        <v>0</v>
      </c>
      <c r="BI139" s="140">
        <f>IF(N139="nulová",J139,0)</f>
        <v>0</v>
      </c>
      <c r="BJ139" s="18" t="s">
        <v>80</v>
      </c>
      <c r="BK139" s="140">
        <f>ROUND(I139*H139,2)</f>
        <v>0</v>
      </c>
      <c r="BL139" s="18" t="s">
        <v>137</v>
      </c>
      <c r="BM139" s="139" t="s">
        <v>519</v>
      </c>
    </row>
    <row r="140" spans="2:47" s="1" customFormat="1" ht="11.25">
      <c r="B140" s="33"/>
      <c r="D140" s="141" t="s">
        <v>139</v>
      </c>
      <c r="F140" s="142" t="s">
        <v>520</v>
      </c>
      <c r="I140" s="143"/>
      <c r="L140" s="33"/>
      <c r="M140" s="144"/>
      <c r="T140" s="54"/>
      <c r="AT140" s="18" t="s">
        <v>139</v>
      </c>
      <c r="AU140" s="18" t="s">
        <v>82</v>
      </c>
    </row>
    <row r="141" spans="2:65" s="1" customFormat="1" ht="49.15" customHeight="1">
      <c r="B141" s="33"/>
      <c r="C141" s="128" t="s">
        <v>201</v>
      </c>
      <c r="D141" s="128" t="s">
        <v>132</v>
      </c>
      <c r="E141" s="129" t="s">
        <v>521</v>
      </c>
      <c r="F141" s="130" t="s">
        <v>522</v>
      </c>
      <c r="G141" s="131" t="s">
        <v>175</v>
      </c>
      <c r="H141" s="132">
        <v>10</v>
      </c>
      <c r="I141" s="133"/>
      <c r="J141" s="134">
        <f>ROUND(I141*H141,2)</f>
        <v>0</v>
      </c>
      <c r="K141" s="130" t="s">
        <v>523</v>
      </c>
      <c r="L141" s="33"/>
      <c r="M141" s="135" t="s">
        <v>19</v>
      </c>
      <c r="N141" s="136" t="s">
        <v>43</v>
      </c>
      <c r="P141" s="137">
        <f>O141*H141</f>
        <v>0</v>
      </c>
      <c r="Q141" s="137">
        <v>0.1575</v>
      </c>
      <c r="R141" s="137">
        <f>Q141*H141</f>
        <v>1.575</v>
      </c>
      <c r="S141" s="137">
        <v>0</v>
      </c>
      <c r="T141" s="138">
        <f>S141*H141</f>
        <v>0</v>
      </c>
      <c r="AR141" s="139" t="s">
        <v>137</v>
      </c>
      <c r="AT141" s="139" t="s">
        <v>132</v>
      </c>
      <c r="AU141" s="139" t="s">
        <v>82</v>
      </c>
      <c r="AY141" s="18" t="s">
        <v>129</v>
      </c>
      <c r="BE141" s="140">
        <f>IF(N141="základní",J141,0)</f>
        <v>0</v>
      </c>
      <c r="BF141" s="140">
        <f>IF(N141="snížená",J141,0)</f>
        <v>0</v>
      </c>
      <c r="BG141" s="140">
        <f>IF(N141="zákl. přenesená",J141,0)</f>
        <v>0</v>
      </c>
      <c r="BH141" s="140">
        <f>IF(N141="sníž. přenesená",J141,0)</f>
        <v>0</v>
      </c>
      <c r="BI141" s="140">
        <f>IF(N141="nulová",J141,0)</f>
        <v>0</v>
      </c>
      <c r="BJ141" s="18" t="s">
        <v>80</v>
      </c>
      <c r="BK141" s="140">
        <f>ROUND(I141*H141,2)</f>
        <v>0</v>
      </c>
      <c r="BL141" s="18" t="s">
        <v>137</v>
      </c>
      <c r="BM141" s="139" t="s">
        <v>524</v>
      </c>
    </row>
    <row r="142" spans="2:47" s="1" customFormat="1" ht="11.25">
      <c r="B142" s="33"/>
      <c r="D142" s="141" t="s">
        <v>139</v>
      </c>
      <c r="F142" s="142" t="s">
        <v>525</v>
      </c>
      <c r="I142" s="143"/>
      <c r="L142" s="33"/>
      <c r="M142" s="144"/>
      <c r="T142" s="54"/>
      <c r="AT142" s="18" t="s">
        <v>139</v>
      </c>
      <c r="AU142" s="18" t="s">
        <v>82</v>
      </c>
    </row>
    <row r="143" spans="2:51" s="12" customFormat="1" ht="11.25">
      <c r="B143" s="145"/>
      <c r="D143" s="146" t="s">
        <v>141</v>
      </c>
      <c r="E143" s="147" t="s">
        <v>19</v>
      </c>
      <c r="F143" s="148" t="s">
        <v>472</v>
      </c>
      <c r="H143" s="147" t="s">
        <v>19</v>
      </c>
      <c r="I143" s="149"/>
      <c r="L143" s="145"/>
      <c r="M143" s="150"/>
      <c r="T143" s="151"/>
      <c r="AT143" s="147" t="s">
        <v>141</v>
      </c>
      <c r="AU143" s="147" t="s">
        <v>82</v>
      </c>
      <c r="AV143" s="12" t="s">
        <v>80</v>
      </c>
      <c r="AW143" s="12" t="s">
        <v>33</v>
      </c>
      <c r="AX143" s="12" t="s">
        <v>72</v>
      </c>
      <c r="AY143" s="147" t="s">
        <v>129</v>
      </c>
    </row>
    <row r="144" spans="2:51" s="13" customFormat="1" ht="11.25">
      <c r="B144" s="152"/>
      <c r="D144" s="146" t="s">
        <v>141</v>
      </c>
      <c r="E144" s="153" t="s">
        <v>19</v>
      </c>
      <c r="F144" s="154" t="s">
        <v>526</v>
      </c>
      <c r="H144" s="155">
        <v>1</v>
      </c>
      <c r="I144" s="156"/>
      <c r="L144" s="152"/>
      <c r="M144" s="157"/>
      <c r="T144" s="158"/>
      <c r="AT144" s="153" t="s">
        <v>141</v>
      </c>
      <c r="AU144" s="153" t="s">
        <v>82</v>
      </c>
      <c r="AV144" s="13" t="s">
        <v>82</v>
      </c>
      <c r="AW144" s="13" t="s">
        <v>33</v>
      </c>
      <c r="AX144" s="13" t="s">
        <v>72</v>
      </c>
      <c r="AY144" s="153" t="s">
        <v>129</v>
      </c>
    </row>
    <row r="145" spans="2:51" s="12" customFormat="1" ht="11.25">
      <c r="B145" s="145"/>
      <c r="D145" s="146" t="s">
        <v>141</v>
      </c>
      <c r="E145" s="147" t="s">
        <v>19</v>
      </c>
      <c r="F145" s="148" t="s">
        <v>474</v>
      </c>
      <c r="H145" s="147" t="s">
        <v>19</v>
      </c>
      <c r="I145" s="149"/>
      <c r="L145" s="145"/>
      <c r="M145" s="150"/>
      <c r="T145" s="151"/>
      <c r="AT145" s="147" t="s">
        <v>141</v>
      </c>
      <c r="AU145" s="147" t="s">
        <v>82</v>
      </c>
      <c r="AV145" s="12" t="s">
        <v>80</v>
      </c>
      <c r="AW145" s="12" t="s">
        <v>33</v>
      </c>
      <c r="AX145" s="12" t="s">
        <v>72</v>
      </c>
      <c r="AY145" s="147" t="s">
        <v>129</v>
      </c>
    </row>
    <row r="146" spans="2:51" s="13" customFormat="1" ht="11.25">
      <c r="B146" s="152"/>
      <c r="D146" s="146" t="s">
        <v>141</v>
      </c>
      <c r="E146" s="153" t="s">
        <v>19</v>
      </c>
      <c r="F146" s="154" t="s">
        <v>527</v>
      </c>
      <c r="H146" s="155">
        <v>1</v>
      </c>
      <c r="I146" s="156"/>
      <c r="L146" s="152"/>
      <c r="M146" s="157"/>
      <c r="T146" s="158"/>
      <c r="AT146" s="153" t="s">
        <v>141</v>
      </c>
      <c r="AU146" s="153" t="s">
        <v>82</v>
      </c>
      <c r="AV146" s="13" t="s">
        <v>82</v>
      </c>
      <c r="AW146" s="13" t="s">
        <v>33</v>
      </c>
      <c r="AX146" s="13" t="s">
        <v>72</v>
      </c>
      <c r="AY146" s="153" t="s">
        <v>129</v>
      </c>
    </row>
    <row r="147" spans="2:51" s="13" customFormat="1" ht="11.25">
      <c r="B147" s="152"/>
      <c r="D147" s="146" t="s">
        <v>141</v>
      </c>
      <c r="E147" s="153" t="s">
        <v>19</v>
      </c>
      <c r="F147" s="154" t="s">
        <v>528</v>
      </c>
      <c r="H147" s="155">
        <v>1</v>
      </c>
      <c r="I147" s="156"/>
      <c r="L147" s="152"/>
      <c r="M147" s="157"/>
      <c r="T147" s="158"/>
      <c r="AT147" s="153" t="s">
        <v>141</v>
      </c>
      <c r="AU147" s="153" t="s">
        <v>82</v>
      </c>
      <c r="AV147" s="13" t="s">
        <v>82</v>
      </c>
      <c r="AW147" s="13" t="s">
        <v>33</v>
      </c>
      <c r="AX147" s="13" t="s">
        <v>72</v>
      </c>
      <c r="AY147" s="153" t="s">
        <v>129</v>
      </c>
    </row>
    <row r="148" spans="2:51" s="13" customFormat="1" ht="11.25">
      <c r="B148" s="152"/>
      <c r="D148" s="146" t="s">
        <v>141</v>
      </c>
      <c r="E148" s="153" t="s">
        <v>19</v>
      </c>
      <c r="F148" s="154" t="s">
        <v>526</v>
      </c>
      <c r="H148" s="155">
        <v>1</v>
      </c>
      <c r="I148" s="156"/>
      <c r="L148" s="152"/>
      <c r="M148" s="157"/>
      <c r="T148" s="158"/>
      <c r="AT148" s="153" t="s">
        <v>141</v>
      </c>
      <c r="AU148" s="153" t="s">
        <v>82</v>
      </c>
      <c r="AV148" s="13" t="s">
        <v>82</v>
      </c>
      <c r="AW148" s="13" t="s">
        <v>33</v>
      </c>
      <c r="AX148" s="13" t="s">
        <v>72</v>
      </c>
      <c r="AY148" s="153" t="s">
        <v>129</v>
      </c>
    </row>
    <row r="149" spans="2:51" s="13" customFormat="1" ht="11.25">
      <c r="B149" s="152"/>
      <c r="D149" s="146" t="s">
        <v>141</v>
      </c>
      <c r="E149" s="153" t="s">
        <v>19</v>
      </c>
      <c r="F149" s="154" t="s">
        <v>529</v>
      </c>
      <c r="H149" s="155">
        <v>6</v>
      </c>
      <c r="I149" s="156"/>
      <c r="L149" s="152"/>
      <c r="M149" s="157"/>
      <c r="T149" s="158"/>
      <c r="AT149" s="153" t="s">
        <v>141</v>
      </c>
      <c r="AU149" s="153" t="s">
        <v>82</v>
      </c>
      <c r="AV149" s="13" t="s">
        <v>82</v>
      </c>
      <c r="AW149" s="13" t="s">
        <v>33</v>
      </c>
      <c r="AX149" s="13" t="s">
        <v>72</v>
      </c>
      <c r="AY149" s="153" t="s">
        <v>129</v>
      </c>
    </row>
    <row r="150" spans="2:51" s="14" customFormat="1" ht="11.25">
      <c r="B150" s="159"/>
      <c r="D150" s="146" t="s">
        <v>141</v>
      </c>
      <c r="E150" s="160" t="s">
        <v>19</v>
      </c>
      <c r="F150" s="161" t="s">
        <v>188</v>
      </c>
      <c r="H150" s="162">
        <v>10</v>
      </c>
      <c r="I150" s="163"/>
      <c r="L150" s="159"/>
      <c r="M150" s="164"/>
      <c r="T150" s="165"/>
      <c r="AT150" s="160" t="s">
        <v>141</v>
      </c>
      <c r="AU150" s="160" t="s">
        <v>82</v>
      </c>
      <c r="AV150" s="14" t="s">
        <v>137</v>
      </c>
      <c r="AW150" s="14" t="s">
        <v>33</v>
      </c>
      <c r="AX150" s="14" t="s">
        <v>80</v>
      </c>
      <c r="AY150" s="160" t="s">
        <v>129</v>
      </c>
    </row>
    <row r="151" spans="2:65" s="1" customFormat="1" ht="24.2" customHeight="1">
      <c r="B151" s="33"/>
      <c r="C151" s="128" t="s">
        <v>207</v>
      </c>
      <c r="D151" s="128" t="s">
        <v>132</v>
      </c>
      <c r="E151" s="129" t="s">
        <v>530</v>
      </c>
      <c r="F151" s="130" t="s">
        <v>531</v>
      </c>
      <c r="G151" s="131" t="s">
        <v>191</v>
      </c>
      <c r="H151" s="132">
        <v>8.48</v>
      </c>
      <c r="I151" s="133"/>
      <c r="J151" s="134">
        <f>ROUND(I151*H151,2)</f>
        <v>0</v>
      </c>
      <c r="K151" s="130" t="s">
        <v>136</v>
      </c>
      <c r="L151" s="33"/>
      <c r="M151" s="135" t="s">
        <v>19</v>
      </c>
      <c r="N151" s="136" t="s">
        <v>43</v>
      </c>
      <c r="P151" s="137">
        <f>O151*H151</f>
        <v>0</v>
      </c>
      <c r="Q151" s="137">
        <v>0.0015</v>
      </c>
      <c r="R151" s="137">
        <f>Q151*H151</f>
        <v>0.01272</v>
      </c>
      <c r="S151" s="137">
        <v>0</v>
      </c>
      <c r="T151" s="138">
        <f>S151*H151</f>
        <v>0</v>
      </c>
      <c r="AR151" s="139" t="s">
        <v>137</v>
      </c>
      <c r="AT151" s="139" t="s">
        <v>132</v>
      </c>
      <c r="AU151" s="139" t="s">
        <v>82</v>
      </c>
      <c r="AY151" s="18" t="s">
        <v>129</v>
      </c>
      <c r="BE151" s="140">
        <f>IF(N151="základní",J151,0)</f>
        <v>0</v>
      </c>
      <c r="BF151" s="140">
        <f>IF(N151="snížená",J151,0)</f>
        <v>0</v>
      </c>
      <c r="BG151" s="140">
        <f>IF(N151="zákl. přenesená",J151,0)</f>
        <v>0</v>
      </c>
      <c r="BH151" s="140">
        <f>IF(N151="sníž. přenesená",J151,0)</f>
        <v>0</v>
      </c>
      <c r="BI151" s="140">
        <f>IF(N151="nulová",J151,0)</f>
        <v>0</v>
      </c>
      <c r="BJ151" s="18" t="s">
        <v>80</v>
      </c>
      <c r="BK151" s="140">
        <f>ROUND(I151*H151,2)</f>
        <v>0</v>
      </c>
      <c r="BL151" s="18" t="s">
        <v>137</v>
      </c>
      <c r="BM151" s="139" t="s">
        <v>532</v>
      </c>
    </row>
    <row r="152" spans="2:47" s="1" customFormat="1" ht="11.25">
      <c r="B152" s="33"/>
      <c r="D152" s="141" t="s">
        <v>139</v>
      </c>
      <c r="F152" s="142" t="s">
        <v>533</v>
      </c>
      <c r="I152" s="143"/>
      <c r="L152" s="33"/>
      <c r="M152" s="144"/>
      <c r="T152" s="54"/>
      <c r="AT152" s="18" t="s">
        <v>139</v>
      </c>
      <c r="AU152" s="18" t="s">
        <v>82</v>
      </c>
    </row>
    <row r="153" spans="2:51" s="13" customFormat="1" ht="11.25">
      <c r="B153" s="152"/>
      <c r="D153" s="146" t="s">
        <v>141</v>
      </c>
      <c r="E153" s="153" t="s">
        <v>19</v>
      </c>
      <c r="F153" s="154" t="s">
        <v>534</v>
      </c>
      <c r="H153" s="155">
        <v>2.98</v>
      </c>
      <c r="I153" s="156"/>
      <c r="L153" s="152"/>
      <c r="M153" s="157"/>
      <c r="T153" s="158"/>
      <c r="AT153" s="153" t="s">
        <v>141</v>
      </c>
      <c r="AU153" s="153" t="s">
        <v>82</v>
      </c>
      <c r="AV153" s="13" t="s">
        <v>82</v>
      </c>
      <c r="AW153" s="13" t="s">
        <v>33</v>
      </c>
      <c r="AX153" s="13" t="s">
        <v>72</v>
      </c>
      <c r="AY153" s="153" t="s">
        <v>129</v>
      </c>
    </row>
    <row r="154" spans="2:51" s="13" customFormat="1" ht="11.25">
      <c r="B154" s="152"/>
      <c r="D154" s="146" t="s">
        <v>141</v>
      </c>
      <c r="E154" s="153" t="s">
        <v>19</v>
      </c>
      <c r="F154" s="154" t="s">
        <v>535</v>
      </c>
      <c r="H154" s="155">
        <v>5.5</v>
      </c>
      <c r="I154" s="156"/>
      <c r="L154" s="152"/>
      <c r="M154" s="157"/>
      <c r="T154" s="158"/>
      <c r="AT154" s="153" t="s">
        <v>141</v>
      </c>
      <c r="AU154" s="153" t="s">
        <v>82</v>
      </c>
      <c r="AV154" s="13" t="s">
        <v>82</v>
      </c>
      <c r="AW154" s="13" t="s">
        <v>33</v>
      </c>
      <c r="AX154" s="13" t="s">
        <v>72</v>
      </c>
      <c r="AY154" s="153" t="s">
        <v>129</v>
      </c>
    </row>
    <row r="155" spans="2:51" s="14" customFormat="1" ht="11.25">
      <c r="B155" s="159"/>
      <c r="D155" s="146" t="s">
        <v>141</v>
      </c>
      <c r="E155" s="160" t="s">
        <v>19</v>
      </c>
      <c r="F155" s="161" t="s">
        <v>188</v>
      </c>
      <c r="H155" s="162">
        <v>8.48</v>
      </c>
      <c r="I155" s="163"/>
      <c r="L155" s="159"/>
      <c r="M155" s="164"/>
      <c r="T155" s="165"/>
      <c r="AT155" s="160" t="s">
        <v>141</v>
      </c>
      <c r="AU155" s="160" t="s">
        <v>82</v>
      </c>
      <c r="AV155" s="14" t="s">
        <v>137</v>
      </c>
      <c r="AW155" s="14" t="s">
        <v>33</v>
      </c>
      <c r="AX155" s="14" t="s">
        <v>80</v>
      </c>
      <c r="AY155" s="160" t="s">
        <v>129</v>
      </c>
    </row>
    <row r="156" spans="2:65" s="1" customFormat="1" ht="24.2" customHeight="1">
      <c r="B156" s="33"/>
      <c r="C156" s="128" t="s">
        <v>213</v>
      </c>
      <c r="D156" s="128" t="s">
        <v>132</v>
      </c>
      <c r="E156" s="129" t="s">
        <v>536</v>
      </c>
      <c r="F156" s="130" t="s">
        <v>537</v>
      </c>
      <c r="G156" s="131" t="s">
        <v>162</v>
      </c>
      <c r="H156" s="132">
        <v>1.872</v>
      </c>
      <c r="I156" s="133"/>
      <c r="J156" s="134">
        <f>ROUND(I156*H156,2)</f>
        <v>0</v>
      </c>
      <c r="K156" s="130" t="s">
        <v>136</v>
      </c>
      <c r="L156" s="33"/>
      <c r="M156" s="135" t="s">
        <v>19</v>
      </c>
      <c r="N156" s="136" t="s">
        <v>43</v>
      </c>
      <c r="P156" s="137">
        <f>O156*H156</f>
        <v>0</v>
      </c>
      <c r="Q156" s="137">
        <v>0.00026</v>
      </c>
      <c r="R156" s="137">
        <f>Q156*H156</f>
        <v>0.00048672</v>
      </c>
      <c r="S156" s="137">
        <v>0</v>
      </c>
      <c r="T156" s="138">
        <f>S156*H156</f>
        <v>0</v>
      </c>
      <c r="AR156" s="139" t="s">
        <v>137</v>
      </c>
      <c r="AT156" s="139" t="s">
        <v>132</v>
      </c>
      <c r="AU156" s="139" t="s">
        <v>82</v>
      </c>
      <c r="AY156" s="18" t="s">
        <v>129</v>
      </c>
      <c r="BE156" s="140">
        <f>IF(N156="základní",J156,0)</f>
        <v>0</v>
      </c>
      <c r="BF156" s="140">
        <f>IF(N156="snížená",J156,0)</f>
        <v>0</v>
      </c>
      <c r="BG156" s="140">
        <f>IF(N156="zákl. přenesená",J156,0)</f>
        <v>0</v>
      </c>
      <c r="BH156" s="140">
        <f>IF(N156="sníž. přenesená",J156,0)</f>
        <v>0</v>
      </c>
      <c r="BI156" s="140">
        <f>IF(N156="nulová",J156,0)</f>
        <v>0</v>
      </c>
      <c r="BJ156" s="18" t="s">
        <v>80</v>
      </c>
      <c r="BK156" s="140">
        <f>ROUND(I156*H156,2)</f>
        <v>0</v>
      </c>
      <c r="BL156" s="18" t="s">
        <v>137</v>
      </c>
      <c r="BM156" s="139" t="s">
        <v>538</v>
      </c>
    </row>
    <row r="157" spans="2:47" s="1" customFormat="1" ht="11.25">
      <c r="B157" s="33"/>
      <c r="D157" s="141" t="s">
        <v>139</v>
      </c>
      <c r="F157" s="142" t="s">
        <v>539</v>
      </c>
      <c r="I157" s="143"/>
      <c r="L157" s="33"/>
      <c r="M157" s="144"/>
      <c r="T157" s="54"/>
      <c r="AT157" s="18" t="s">
        <v>139</v>
      </c>
      <c r="AU157" s="18" t="s">
        <v>82</v>
      </c>
    </row>
    <row r="158" spans="2:51" s="13" customFormat="1" ht="11.25">
      <c r="B158" s="152"/>
      <c r="D158" s="146" t="s">
        <v>141</v>
      </c>
      <c r="E158" s="153" t="s">
        <v>19</v>
      </c>
      <c r="F158" s="154" t="s">
        <v>540</v>
      </c>
      <c r="H158" s="155">
        <v>1.872</v>
      </c>
      <c r="I158" s="156"/>
      <c r="L158" s="152"/>
      <c r="M158" s="157"/>
      <c r="T158" s="158"/>
      <c r="AT158" s="153" t="s">
        <v>141</v>
      </c>
      <c r="AU158" s="153" t="s">
        <v>82</v>
      </c>
      <c r="AV158" s="13" t="s">
        <v>82</v>
      </c>
      <c r="AW158" s="13" t="s">
        <v>33</v>
      </c>
      <c r="AX158" s="13" t="s">
        <v>80</v>
      </c>
      <c r="AY158" s="153" t="s">
        <v>129</v>
      </c>
    </row>
    <row r="159" spans="2:65" s="1" customFormat="1" ht="37.9" customHeight="1">
      <c r="B159" s="33"/>
      <c r="C159" s="128" t="s">
        <v>218</v>
      </c>
      <c r="D159" s="128" t="s">
        <v>132</v>
      </c>
      <c r="E159" s="129" t="s">
        <v>541</v>
      </c>
      <c r="F159" s="130" t="s">
        <v>542</v>
      </c>
      <c r="G159" s="131" t="s">
        <v>162</v>
      </c>
      <c r="H159" s="132">
        <v>1.872</v>
      </c>
      <c r="I159" s="133"/>
      <c r="J159" s="134">
        <f>ROUND(I159*H159,2)</f>
        <v>0</v>
      </c>
      <c r="K159" s="130" t="s">
        <v>136</v>
      </c>
      <c r="L159" s="33"/>
      <c r="M159" s="135" t="s">
        <v>19</v>
      </c>
      <c r="N159" s="136" t="s">
        <v>43</v>
      </c>
      <c r="P159" s="137">
        <f>O159*H159</f>
        <v>0</v>
      </c>
      <c r="Q159" s="137">
        <v>0.00438</v>
      </c>
      <c r="R159" s="137">
        <f>Q159*H159</f>
        <v>0.008199360000000001</v>
      </c>
      <c r="S159" s="137">
        <v>0</v>
      </c>
      <c r="T159" s="138">
        <f>S159*H159</f>
        <v>0</v>
      </c>
      <c r="AR159" s="139" t="s">
        <v>137</v>
      </c>
      <c r="AT159" s="139" t="s">
        <v>132</v>
      </c>
      <c r="AU159" s="139" t="s">
        <v>82</v>
      </c>
      <c r="AY159" s="18" t="s">
        <v>129</v>
      </c>
      <c r="BE159" s="140">
        <f>IF(N159="základní",J159,0)</f>
        <v>0</v>
      </c>
      <c r="BF159" s="140">
        <f>IF(N159="snížená",J159,0)</f>
        <v>0</v>
      </c>
      <c r="BG159" s="140">
        <f>IF(N159="zákl. přenesená",J159,0)</f>
        <v>0</v>
      </c>
      <c r="BH159" s="140">
        <f>IF(N159="sníž. přenesená",J159,0)</f>
        <v>0</v>
      </c>
      <c r="BI159" s="140">
        <f>IF(N159="nulová",J159,0)</f>
        <v>0</v>
      </c>
      <c r="BJ159" s="18" t="s">
        <v>80</v>
      </c>
      <c r="BK159" s="140">
        <f>ROUND(I159*H159,2)</f>
        <v>0</v>
      </c>
      <c r="BL159" s="18" t="s">
        <v>137</v>
      </c>
      <c r="BM159" s="139" t="s">
        <v>543</v>
      </c>
    </row>
    <row r="160" spans="2:47" s="1" customFormat="1" ht="11.25">
      <c r="B160" s="33"/>
      <c r="D160" s="141" t="s">
        <v>139</v>
      </c>
      <c r="F160" s="142" t="s">
        <v>544</v>
      </c>
      <c r="I160" s="143"/>
      <c r="L160" s="33"/>
      <c r="M160" s="144"/>
      <c r="T160" s="54"/>
      <c r="AT160" s="18" t="s">
        <v>139</v>
      </c>
      <c r="AU160" s="18" t="s">
        <v>82</v>
      </c>
    </row>
    <row r="161" spans="2:51" s="13" customFormat="1" ht="11.25">
      <c r="B161" s="152"/>
      <c r="D161" s="146" t="s">
        <v>141</v>
      </c>
      <c r="E161" s="153" t="s">
        <v>19</v>
      </c>
      <c r="F161" s="154" t="s">
        <v>540</v>
      </c>
      <c r="H161" s="155">
        <v>1.872</v>
      </c>
      <c r="I161" s="156"/>
      <c r="L161" s="152"/>
      <c r="M161" s="157"/>
      <c r="T161" s="158"/>
      <c r="AT161" s="153" t="s">
        <v>141</v>
      </c>
      <c r="AU161" s="153" t="s">
        <v>82</v>
      </c>
      <c r="AV161" s="13" t="s">
        <v>82</v>
      </c>
      <c r="AW161" s="13" t="s">
        <v>33</v>
      </c>
      <c r="AX161" s="13" t="s">
        <v>80</v>
      </c>
      <c r="AY161" s="153" t="s">
        <v>129</v>
      </c>
    </row>
    <row r="162" spans="2:65" s="1" customFormat="1" ht="24.2" customHeight="1">
      <c r="B162" s="33"/>
      <c r="C162" s="128" t="s">
        <v>8</v>
      </c>
      <c r="D162" s="128" t="s">
        <v>132</v>
      </c>
      <c r="E162" s="129" t="s">
        <v>545</v>
      </c>
      <c r="F162" s="130" t="s">
        <v>546</v>
      </c>
      <c r="G162" s="131" t="s">
        <v>162</v>
      </c>
      <c r="H162" s="132">
        <v>1.872</v>
      </c>
      <c r="I162" s="133"/>
      <c r="J162" s="134">
        <f>ROUND(I162*H162,2)</f>
        <v>0</v>
      </c>
      <c r="K162" s="130" t="s">
        <v>136</v>
      </c>
      <c r="L162" s="33"/>
      <c r="M162" s="135" t="s">
        <v>19</v>
      </c>
      <c r="N162" s="136" t="s">
        <v>43</v>
      </c>
      <c r="P162" s="137">
        <f>O162*H162</f>
        <v>0</v>
      </c>
      <c r="Q162" s="137">
        <v>0.00022</v>
      </c>
      <c r="R162" s="137">
        <f>Q162*H162</f>
        <v>0.00041184</v>
      </c>
      <c r="S162" s="137">
        <v>0</v>
      </c>
      <c r="T162" s="138">
        <f>S162*H162</f>
        <v>0</v>
      </c>
      <c r="AR162" s="139" t="s">
        <v>137</v>
      </c>
      <c r="AT162" s="139" t="s">
        <v>132</v>
      </c>
      <c r="AU162" s="139" t="s">
        <v>82</v>
      </c>
      <c r="AY162" s="18" t="s">
        <v>129</v>
      </c>
      <c r="BE162" s="140">
        <f>IF(N162="základní",J162,0)</f>
        <v>0</v>
      </c>
      <c r="BF162" s="140">
        <f>IF(N162="snížená",J162,0)</f>
        <v>0</v>
      </c>
      <c r="BG162" s="140">
        <f>IF(N162="zákl. přenesená",J162,0)</f>
        <v>0</v>
      </c>
      <c r="BH162" s="140">
        <f>IF(N162="sníž. přenesená",J162,0)</f>
        <v>0</v>
      </c>
      <c r="BI162" s="140">
        <f>IF(N162="nulová",J162,0)</f>
        <v>0</v>
      </c>
      <c r="BJ162" s="18" t="s">
        <v>80</v>
      </c>
      <c r="BK162" s="140">
        <f>ROUND(I162*H162,2)</f>
        <v>0</v>
      </c>
      <c r="BL162" s="18" t="s">
        <v>137</v>
      </c>
      <c r="BM162" s="139" t="s">
        <v>547</v>
      </c>
    </row>
    <row r="163" spans="2:47" s="1" customFormat="1" ht="11.25">
      <c r="B163" s="33"/>
      <c r="D163" s="141" t="s">
        <v>139</v>
      </c>
      <c r="F163" s="142" t="s">
        <v>548</v>
      </c>
      <c r="I163" s="143"/>
      <c r="L163" s="33"/>
      <c r="M163" s="144"/>
      <c r="T163" s="54"/>
      <c r="AT163" s="18" t="s">
        <v>139</v>
      </c>
      <c r="AU163" s="18" t="s">
        <v>82</v>
      </c>
    </row>
    <row r="164" spans="2:51" s="13" customFormat="1" ht="11.25">
      <c r="B164" s="152"/>
      <c r="D164" s="146" t="s">
        <v>141</v>
      </c>
      <c r="E164" s="153" t="s">
        <v>19</v>
      </c>
      <c r="F164" s="154" t="s">
        <v>540</v>
      </c>
      <c r="H164" s="155">
        <v>1.872</v>
      </c>
      <c r="I164" s="156"/>
      <c r="L164" s="152"/>
      <c r="M164" s="157"/>
      <c r="T164" s="158"/>
      <c r="AT164" s="153" t="s">
        <v>141</v>
      </c>
      <c r="AU164" s="153" t="s">
        <v>82</v>
      </c>
      <c r="AV164" s="13" t="s">
        <v>82</v>
      </c>
      <c r="AW164" s="13" t="s">
        <v>33</v>
      </c>
      <c r="AX164" s="13" t="s">
        <v>80</v>
      </c>
      <c r="AY164" s="153" t="s">
        <v>129</v>
      </c>
    </row>
    <row r="165" spans="2:65" s="1" customFormat="1" ht="33" customHeight="1">
      <c r="B165" s="33"/>
      <c r="C165" s="128" t="s">
        <v>229</v>
      </c>
      <c r="D165" s="128" t="s">
        <v>132</v>
      </c>
      <c r="E165" s="129" t="s">
        <v>549</v>
      </c>
      <c r="F165" s="130" t="s">
        <v>550</v>
      </c>
      <c r="G165" s="131" t="s">
        <v>162</v>
      </c>
      <c r="H165" s="132">
        <v>1.872</v>
      </c>
      <c r="I165" s="133"/>
      <c r="J165" s="134">
        <f>ROUND(I165*H165,2)</f>
        <v>0</v>
      </c>
      <c r="K165" s="130" t="s">
        <v>136</v>
      </c>
      <c r="L165" s="33"/>
      <c r="M165" s="135" t="s">
        <v>19</v>
      </c>
      <c r="N165" s="136" t="s">
        <v>43</v>
      </c>
      <c r="P165" s="137">
        <f>O165*H165</f>
        <v>0</v>
      </c>
      <c r="Q165" s="137">
        <v>0.0231</v>
      </c>
      <c r="R165" s="137">
        <f>Q165*H165</f>
        <v>0.0432432</v>
      </c>
      <c r="S165" s="137">
        <v>0</v>
      </c>
      <c r="T165" s="138">
        <f>S165*H165</f>
        <v>0</v>
      </c>
      <c r="AR165" s="139" t="s">
        <v>137</v>
      </c>
      <c r="AT165" s="139" t="s">
        <v>132</v>
      </c>
      <c r="AU165" s="139" t="s">
        <v>82</v>
      </c>
      <c r="AY165" s="18" t="s">
        <v>129</v>
      </c>
      <c r="BE165" s="140">
        <f>IF(N165="základní",J165,0)</f>
        <v>0</v>
      </c>
      <c r="BF165" s="140">
        <f>IF(N165="snížená",J165,0)</f>
        <v>0</v>
      </c>
      <c r="BG165" s="140">
        <f>IF(N165="zákl. přenesená",J165,0)</f>
        <v>0</v>
      </c>
      <c r="BH165" s="140">
        <f>IF(N165="sníž. přenesená",J165,0)</f>
        <v>0</v>
      </c>
      <c r="BI165" s="140">
        <f>IF(N165="nulová",J165,0)</f>
        <v>0</v>
      </c>
      <c r="BJ165" s="18" t="s">
        <v>80</v>
      </c>
      <c r="BK165" s="140">
        <f>ROUND(I165*H165,2)</f>
        <v>0</v>
      </c>
      <c r="BL165" s="18" t="s">
        <v>137</v>
      </c>
      <c r="BM165" s="139" t="s">
        <v>551</v>
      </c>
    </row>
    <row r="166" spans="2:47" s="1" customFormat="1" ht="11.25">
      <c r="B166" s="33"/>
      <c r="D166" s="141" t="s">
        <v>139</v>
      </c>
      <c r="F166" s="142" t="s">
        <v>552</v>
      </c>
      <c r="I166" s="143"/>
      <c r="L166" s="33"/>
      <c r="M166" s="144"/>
      <c r="T166" s="54"/>
      <c r="AT166" s="18" t="s">
        <v>139</v>
      </c>
      <c r="AU166" s="18" t="s">
        <v>82</v>
      </c>
    </row>
    <row r="167" spans="2:51" s="13" customFormat="1" ht="11.25">
      <c r="B167" s="152"/>
      <c r="D167" s="146" t="s">
        <v>141</v>
      </c>
      <c r="E167" s="153" t="s">
        <v>19</v>
      </c>
      <c r="F167" s="154" t="s">
        <v>540</v>
      </c>
      <c r="H167" s="155">
        <v>1.872</v>
      </c>
      <c r="I167" s="156"/>
      <c r="L167" s="152"/>
      <c r="M167" s="157"/>
      <c r="T167" s="158"/>
      <c r="AT167" s="153" t="s">
        <v>141</v>
      </c>
      <c r="AU167" s="153" t="s">
        <v>82</v>
      </c>
      <c r="AV167" s="13" t="s">
        <v>82</v>
      </c>
      <c r="AW167" s="13" t="s">
        <v>33</v>
      </c>
      <c r="AX167" s="13" t="s">
        <v>80</v>
      </c>
      <c r="AY167" s="153" t="s">
        <v>129</v>
      </c>
    </row>
    <row r="168" spans="2:65" s="1" customFormat="1" ht="37.9" customHeight="1">
      <c r="B168" s="33"/>
      <c r="C168" s="128" t="s">
        <v>233</v>
      </c>
      <c r="D168" s="128" t="s">
        <v>132</v>
      </c>
      <c r="E168" s="129" t="s">
        <v>553</v>
      </c>
      <c r="F168" s="130" t="s">
        <v>554</v>
      </c>
      <c r="G168" s="131" t="s">
        <v>162</v>
      </c>
      <c r="H168" s="132">
        <v>1.872</v>
      </c>
      <c r="I168" s="133"/>
      <c r="J168" s="134">
        <f>ROUND(I168*H168,2)</f>
        <v>0</v>
      </c>
      <c r="K168" s="130" t="s">
        <v>136</v>
      </c>
      <c r="L168" s="33"/>
      <c r="M168" s="135" t="s">
        <v>19</v>
      </c>
      <c r="N168" s="136" t="s">
        <v>43</v>
      </c>
      <c r="P168" s="137">
        <f>O168*H168</f>
        <v>0</v>
      </c>
      <c r="Q168" s="137">
        <v>0.00285</v>
      </c>
      <c r="R168" s="137">
        <f>Q168*H168</f>
        <v>0.005335200000000001</v>
      </c>
      <c r="S168" s="137">
        <v>0</v>
      </c>
      <c r="T168" s="138">
        <f>S168*H168</f>
        <v>0</v>
      </c>
      <c r="AR168" s="139" t="s">
        <v>137</v>
      </c>
      <c r="AT168" s="139" t="s">
        <v>132</v>
      </c>
      <c r="AU168" s="139" t="s">
        <v>82</v>
      </c>
      <c r="AY168" s="18" t="s">
        <v>129</v>
      </c>
      <c r="BE168" s="140">
        <f>IF(N168="základní",J168,0)</f>
        <v>0</v>
      </c>
      <c r="BF168" s="140">
        <f>IF(N168="snížená",J168,0)</f>
        <v>0</v>
      </c>
      <c r="BG168" s="140">
        <f>IF(N168="zákl. přenesená",J168,0)</f>
        <v>0</v>
      </c>
      <c r="BH168" s="140">
        <f>IF(N168="sníž. přenesená",J168,0)</f>
        <v>0</v>
      </c>
      <c r="BI168" s="140">
        <f>IF(N168="nulová",J168,0)</f>
        <v>0</v>
      </c>
      <c r="BJ168" s="18" t="s">
        <v>80</v>
      </c>
      <c r="BK168" s="140">
        <f>ROUND(I168*H168,2)</f>
        <v>0</v>
      </c>
      <c r="BL168" s="18" t="s">
        <v>137</v>
      </c>
      <c r="BM168" s="139" t="s">
        <v>555</v>
      </c>
    </row>
    <row r="169" spans="2:47" s="1" customFormat="1" ht="11.25">
      <c r="B169" s="33"/>
      <c r="D169" s="141" t="s">
        <v>139</v>
      </c>
      <c r="F169" s="142" t="s">
        <v>556</v>
      </c>
      <c r="I169" s="143"/>
      <c r="L169" s="33"/>
      <c r="M169" s="144"/>
      <c r="T169" s="54"/>
      <c r="AT169" s="18" t="s">
        <v>139</v>
      </c>
      <c r="AU169" s="18" t="s">
        <v>82</v>
      </c>
    </row>
    <row r="170" spans="2:51" s="13" customFormat="1" ht="11.25">
      <c r="B170" s="152"/>
      <c r="D170" s="146" t="s">
        <v>141</v>
      </c>
      <c r="E170" s="153" t="s">
        <v>19</v>
      </c>
      <c r="F170" s="154" t="s">
        <v>540</v>
      </c>
      <c r="H170" s="155">
        <v>1.872</v>
      </c>
      <c r="I170" s="156"/>
      <c r="L170" s="152"/>
      <c r="M170" s="157"/>
      <c r="T170" s="158"/>
      <c r="AT170" s="153" t="s">
        <v>141</v>
      </c>
      <c r="AU170" s="153" t="s">
        <v>82</v>
      </c>
      <c r="AV170" s="13" t="s">
        <v>82</v>
      </c>
      <c r="AW170" s="13" t="s">
        <v>33</v>
      </c>
      <c r="AX170" s="13" t="s">
        <v>80</v>
      </c>
      <c r="AY170" s="153" t="s">
        <v>129</v>
      </c>
    </row>
    <row r="171" spans="2:65" s="1" customFormat="1" ht="24.2" customHeight="1">
      <c r="B171" s="33"/>
      <c r="C171" s="128" t="s">
        <v>239</v>
      </c>
      <c r="D171" s="128" t="s">
        <v>132</v>
      </c>
      <c r="E171" s="129" t="s">
        <v>557</v>
      </c>
      <c r="F171" s="130" t="s">
        <v>558</v>
      </c>
      <c r="G171" s="131" t="s">
        <v>162</v>
      </c>
      <c r="H171" s="132">
        <v>34.32</v>
      </c>
      <c r="I171" s="133"/>
      <c r="J171" s="134">
        <f>ROUND(I171*H171,2)</f>
        <v>0</v>
      </c>
      <c r="K171" s="130" t="s">
        <v>136</v>
      </c>
      <c r="L171" s="33"/>
      <c r="M171" s="135" t="s">
        <v>19</v>
      </c>
      <c r="N171" s="136" t="s">
        <v>43</v>
      </c>
      <c r="P171" s="137">
        <f>O171*H171</f>
        <v>0</v>
      </c>
      <c r="Q171" s="137">
        <v>0.00026</v>
      </c>
      <c r="R171" s="137">
        <f>Q171*H171</f>
        <v>0.0089232</v>
      </c>
      <c r="S171" s="137">
        <v>0</v>
      </c>
      <c r="T171" s="138">
        <f>S171*H171</f>
        <v>0</v>
      </c>
      <c r="AR171" s="139" t="s">
        <v>137</v>
      </c>
      <c r="AT171" s="139" t="s">
        <v>132</v>
      </c>
      <c r="AU171" s="139" t="s">
        <v>82</v>
      </c>
      <c r="AY171" s="18" t="s">
        <v>129</v>
      </c>
      <c r="BE171" s="140">
        <f>IF(N171="základní",J171,0)</f>
        <v>0</v>
      </c>
      <c r="BF171" s="140">
        <f>IF(N171="snížená",J171,0)</f>
        <v>0</v>
      </c>
      <c r="BG171" s="140">
        <f>IF(N171="zákl. přenesená",J171,0)</f>
        <v>0</v>
      </c>
      <c r="BH171" s="140">
        <f>IF(N171="sníž. přenesená",J171,0)</f>
        <v>0</v>
      </c>
      <c r="BI171" s="140">
        <f>IF(N171="nulová",J171,0)</f>
        <v>0</v>
      </c>
      <c r="BJ171" s="18" t="s">
        <v>80</v>
      </c>
      <c r="BK171" s="140">
        <f>ROUND(I171*H171,2)</f>
        <v>0</v>
      </c>
      <c r="BL171" s="18" t="s">
        <v>137</v>
      </c>
      <c r="BM171" s="139" t="s">
        <v>559</v>
      </c>
    </row>
    <row r="172" spans="2:47" s="1" customFormat="1" ht="11.25">
      <c r="B172" s="33"/>
      <c r="D172" s="141" t="s">
        <v>139</v>
      </c>
      <c r="F172" s="142" t="s">
        <v>560</v>
      </c>
      <c r="I172" s="143"/>
      <c r="L172" s="33"/>
      <c r="M172" s="144"/>
      <c r="T172" s="54"/>
      <c r="AT172" s="18" t="s">
        <v>139</v>
      </c>
      <c r="AU172" s="18" t="s">
        <v>82</v>
      </c>
    </row>
    <row r="173" spans="2:51" s="13" customFormat="1" ht="11.25">
      <c r="B173" s="152"/>
      <c r="D173" s="146" t="s">
        <v>141</v>
      </c>
      <c r="E173" s="153" t="s">
        <v>19</v>
      </c>
      <c r="F173" s="154" t="s">
        <v>561</v>
      </c>
      <c r="H173" s="155">
        <v>2.88</v>
      </c>
      <c r="I173" s="156"/>
      <c r="L173" s="152"/>
      <c r="M173" s="157"/>
      <c r="T173" s="158"/>
      <c r="AT173" s="153" t="s">
        <v>141</v>
      </c>
      <c r="AU173" s="153" t="s">
        <v>82</v>
      </c>
      <c r="AV173" s="13" t="s">
        <v>82</v>
      </c>
      <c r="AW173" s="13" t="s">
        <v>33</v>
      </c>
      <c r="AX173" s="13" t="s">
        <v>72</v>
      </c>
      <c r="AY173" s="153" t="s">
        <v>129</v>
      </c>
    </row>
    <row r="174" spans="2:51" s="13" customFormat="1" ht="11.25">
      <c r="B174" s="152"/>
      <c r="D174" s="146" t="s">
        <v>141</v>
      </c>
      <c r="E174" s="153" t="s">
        <v>19</v>
      </c>
      <c r="F174" s="154" t="s">
        <v>562</v>
      </c>
      <c r="H174" s="155">
        <v>31.44</v>
      </c>
      <c r="I174" s="156"/>
      <c r="L174" s="152"/>
      <c r="M174" s="157"/>
      <c r="T174" s="158"/>
      <c r="AT174" s="153" t="s">
        <v>141</v>
      </c>
      <c r="AU174" s="153" t="s">
        <v>82</v>
      </c>
      <c r="AV174" s="13" t="s">
        <v>82</v>
      </c>
      <c r="AW174" s="13" t="s">
        <v>33</v>
      </c>
      <c r="AX174" s="13" t="s">
        <v>72</v>
      </c>
      <c r="AY174" s="153" t="s">
        <v>129</v>
      </c>
    </row>
    <row r="175" spans="2:51" s="14" customFormat="1" ht="11.25">
      <c r="B175" s="159"/>
      <c r="D175" s="146" t="s">
        <v>141</v>
      </c>
      <c r="E175" s="160" t="s">
        <v>19</v>
      </c>
      <c r="F175" s="161" t="s">
        <v>188</v>
      </c>
      <c r="H175" s="162">
        <v>34.32</v>
      </c>
      <c r="I175" s="163"/>
      <c r="L175" s="159"/>
      <c r="M175" s="164"/>
      <c r="T175" s="165"/>
      <c r="AT175" s="160" t="s">
        <v>141</v>
      </c>
      <c r="AU175" s="160" t="s">
        <v>82</v>
      </c>
      <c r="AV175" s="14" t="s">
        <v>137</v>
      </c>
      <c r="AW175" s="14" t="s">
        <v>33</v>
      </c>
      <c r="AX175" s="14" t="s">
        <v>80</v>
      </c>
      <c r="AY175" s="160" t="s">
        <v>129</v>
      </c>
    </row>
    <row r="176" spans="2:65" s="1" customFormat="1" ht="37.9" customHeight="1">
      <c r="B176" s="33"/>
      <c r="C176" s="128" t="s">
        <v>245</v>
      </c>
      <c r="D176" s="128" t="s">
        <v>132</v>
      </c>
      <c r="E176" s="129" t="s">
        <v>563</v>
      </c>
      <c r="F176" s="130" t="s">
        <v>564</v>
      </c>
      <c r="G176" s="131" t="s">
        <v>162</v>
      </c>
      <c r="H176" s="132">
        <v>31.44</v>
      </c>
      <c r="I176" s="133"/>
      <c r="J176" s="134">
        <f>ROUND(I176*H176,2)</f>
        <v>0</v>
      </c>
      <c r="K176" s="130" t="s">
        <v>136</v>
      </c>
      <c r="L176" s="33"/>
      <c r="M176" s="135" t="s">
        <v>19</v>
      </c>
      <c r="N176" s="136" t="s">
        <v>43</v>
      </c>
      <c r="P176" s="137">
        <f>O176*H176</f>
        <v>0</v>
      </c>
      <c r="Q176" s="137">
        <v>0.00438</v>
      </c>
      <c r="R176" s="137">
        <f>Q176*H176</f>
        <v>0.1377072</v>
      </c>
      <c r="S176" s="137">
        <v>0</v>
      </c>
      <c r="T176" s="138">
        <f>S176*H176</f>
        <v>0</v>
      </c>
      <c r="AR176" s="139" t="s">
        <v>137</v>
      </c>
      <c r="AT176" s="139" t="s">
        <v>132</v>
      </c>
      <c r="AU176" s="139" t="s">
        <v>82</v>
      </c>
      <c r="AY176" s="18" t="s">
        <v>129</v>
      </c>
      <c r="BE176" s="140">
        <f>IF(N176="základní",J176,0)</f>
        <v>0</v>
      </c>
      <c r="BF176" s="140">
        <f>IF(N176="snížená",J176,0)</f>
        <v>0</v>
      </c>
      <c r="BG176" s="140">
        <f>IF(N176="zákl. přenesená",J176,0)</f>
        <v>0</v>
      </c>
      <c r="BH176" s="140">
        <f>IF(N176="sníž. přenesená",J176,0)</f>
        <v>0</v>
      </c>
      <c r="BI176" s="140">
        <f>IF(N176="nulová",J176,0)</f>
        <v>0</v>
      </c>
      <c r="BJ176" s="18" t="s">
        <v>80</v>
      </c>
      <c r="BK176" s="140">
        <f>ROUND(I176*H176,2)</f>
        <v>0</v>
      </c>
      <c r="BL176" s="18" t="s">
        <v>137</v>
      </c>
      <c r="BM176" s="139" t="s">
        <v>565</v>
      </c>
    </row>
    <row r="177" spans="2:47" s="1" customFormat="1" ht="11.25">
      <c r="B177" s="33"/>
      <c r="D177" s="141" t="s">
        <v>139</v>
      </c>
      <c r="F177" s="142" t="s">
        <v>566</v>
      </c>
      <c r="I177" s="143"/>
      <c r="L177" s="33"/>
      <c r="M177" s="144"/>
      <c r="T177" s="54"/>
      <c r="AT177" s="18" t="s">
        <v>139</v>
      </c>
      <c r="AU177" s="18" t="s">
        <v>82</v>
      </c>
    </row>
    <row r="178" spans="2:51" s="13" customFormat="1" ht="11.25">
      <c r="B178" s="152"/>
      <c r="D178" s="146" t="s">
        <v>141</v>
      </c>
      <c r="E178" s="153" t="s">
        <v>19</v>
      </c>
      <c r="F178" s="154" t="s">
        <v>562</v>
      </c>
      <c r="H178" s="155">
        <v>31.44</v>
      </c>
      <c r="I178" s="156"/>
      <c r="L178" s="152"/>
      <c r="M178" s="157"/>
      <c r="T178" s="158"/>
      <c r="AT178" s="153" t="s">
        <v>141</v>
      </c>
      <c r="AU178" s="153" t="s">
        <v>82</v>
      </c>
      <c r="AV178" s="13" t="s">
        <v>82</v>
      </c>
      <c r="AW178" s="13" t="s">
        <v>33</v>
      </c>
      <c r="AX178" s="13" t="s">
        <v>80</v>
      </c>
      <c r="AY178" s="153" t="s">
        <v>129</v>
      </c>
    </row>
    <row r="179" spans="2:65" s="1" customFormat="1" ht="24.2" customHeight="1">
      <c r="B179" s="33"/>
      <c r="C179" s="128" t="s">
        <v>252</v>
      </c>
      <c r="D179" s="128" t="s">
        <v>132</v>
      </c>
      <c r="E179" s="129" t="s">
        <v>567</v>
      </c>
      <c r="F179" s="130" t="s">
        <v>568</v>
      </c>
      <c r="G179" s="131" t="s">
        <v>162</v>
      </c>
      <c r="H179" s="132">
        <v>31.44</v>
      </c>
      <c r="I179" s="133"/>
      <c r="J179" s="134">
        <f>ROUND(I179*H179,2)</f>
        <v>0</v>
      </c>
      <c r="K179" s="130" t="s">
        <v>136</v>
      </c>
      <c r="L179" s="33"/>
      <c r="M179" s="135" t="s">
        <v>19</v>
      </c>
      <c r="N179" s="136" t="s">
        <v>43</v>
      </c>
      <c r="P179" s="137">
        <f>O179*H179</f>
        <v>0</v>
      </c>
      <c r="Q179" s="137">
        <v>0.00022</v>
      </c>
      <c r="R179" s="137">
        <f>Q179*H179</f>
        <v>0.006916800000000001</v>
      </c>
      <c r="S179" s="137">
        <v>0</v>
      </c>
      <c r="T179" s="138">
        <f>S179*H179</f>
        <v>0</v>
      </c>
      <c r="AR179" s="139" t="s">
        <v>137</v>
      </c>
      <c r="AT179" s="139" t="s">
        <v>132</v>
      </c>
      <c r="AU179" s="139" t="s">
        <v>82</v>
      </c>
      <c r="AY179" s="18" t="s">
        <v>129</v>
      </c>
      <c r="BE179" s="140">
        <f>IF(N179="základní",J179,0)</f>
        <v>0</v>
      </c>
      <c r="BF179" s="140">
        <f>IF(N179="snížená",J179,0)</f>
        <v>0</v>
      </c>
      <c r="BG179" s="140">
        <f>IF(N179="zákl. přenesená",J179,0)</f>
        <v>0</v>
      </c>
      <c r="BH179" s="140">
        <f>IF(N179="sníž. přenesená",J179,0)</f>
        <v>0</v>
      </c>
      <c r="BI179" s="140">
        <f>IF(N179="nulová",J179,0)</f>
        <v>0</v>
      </c>
      <c r="BJ179" s="18" t="s">
        <v>80</v>
      </c>
      <c r="BK179" s="140">
        <f>ROUND(I179*H179,2)</f>
        <v>0</v>
      </c>
      <c r="BL179" s="18" t="s">
        <v>137</v>
      </c>
      <c r="BM179" s="139" t="s">
        <v>569</v>
      </c>
    </row>
    <row r="180" spans="2:47" s="1" customFormat="1" ht="11.25">
      <c r="B180" s="33"/>
      <c r="D180" s="141" t="s">
        <v>139</v>
      </c>
      <c r="F180" s="142" t="s">
        <v>570</v>
      </c>
      <c r="I180" s="143"/>
      <c r="L180" s="33"/>
      <c r="M180" s="144"/>
      <c r="T180" s="54"/>
      <c r="AT180" s="18" t="s">
        <v>139</v>
      </c>
      <c r="AU180" s="18" t="s">
        <v>82</v>
      </c>
    </row>
    <row r="181" spans="2:51" s="13" customFormat="1" ht="11.25">
      <c r="B181" s="152"/>
      <c r="D181" s="146" t="s">
        <v>141</v>
      </c>
      <c r="E181" s="153" t="s">
        <v>19</v>
      </c>
      <c r="F181" s="154" t="s">
        <v>562</v>
      </c>
      <c r="H181" s="155">
        <v>31.44</v>
      </c>
      <c r="I181" s="156"/>
      <c r="L181" s="152"/>
      <c r="M181" s="157"/>
      <c r="T181" s="158"/>
      <c r="AT181" s="153" t="s">
        <v>141</v>
      </c>
      <c r="AU181" s="153" t="s">
        <v>82</v>
      </c>
      <c r="AV181" s="13" t="s">
        <v>82</v>
      </c>
      <c r="AW181" s="13" t="s">
        <v>33</v>
      </c>
      <c r="AX181" s="13" t="s">
        <v>80</v>
      </c>
      <c r="AY181" s="153" t="s">
        <v>129</v>
      </c>
    </row>
    <row r="182" spans="2:65" s="1" customFormat="1" ht="33" customHeight="1">
      <c r="B182" s="33"/>
      <c r="C182" s="128" t="s">
        <v>7</v>
      </c>
      <c r="D182" s="128" t="s">
        <v>132</v>
      </c>
      <c r="E182" s="129" t="s">
        <v>571</v>
      </c>
      <c r="F182" s="130" t="s">
        <v>572</v>
      </c>
      <c r="G182" s="131" t="s">
        <v>162</v>
      </c>
      <c r="H182" s="132">
        <v>2.88</v>
      </c>
      <c r="I182" s="133"/>
      <c r="J182" s="134">
        <f>ROUND(I182*H182,2)</f>
        <v>0</v>
      </c>
      <c r="K182" s="130" t="s">
        <v>136</v>
      </c>
      <c r="L182" s="33"/>
      <c r="M182" s="135" t="s">
        <v>19</v>
      </c>
      <c r="N182" s="136" t="s">
        <v>43</v>
      </c>
      <c r="P182" s="137">
        <f>O182*H182</f>
        <v>0</v>
      </c>
      <c r="Q182" s="137">
        <v>0.0231</v>
      </c>
      <c r="R182" s="137">
        <f>Q182*H182</f>
        <v>0.06652799999999999</v>
      </c>
      <c r="S182" s="137">
        <v>0</v>
      </c>
      <c r="T182" s="138">
        <f>S182*H182</f>
        <v>0</v>
      </c>
      <c r="AR182" s="139" t="s">
        <v>137</v>
      </c>
      <c r="AT182" s="139" t="s">
        <v>132</v>
      </c>
      <c r="AU182" s="139" t="s">
        <v>82</v>
      </c>
      <c r="AY182" s="18" t="s">
        <v>129</v>
      </c>
      <c r="BE182" s="140">
        <f>IF(N182="základní",J182,0)</f>
        <v>0</v>
      </c>
      <c r="BF182" s="140">
        <f>IF(N182="snížená",J182,0)</f>
        <v>0</v>
      </c>
      <c r="BG182" s="140">
        <f>IF(N182="zákl. přenesená",J182,0)</f>
        <v>0</v>
      </c>
      <c r="BH182" s="140">
        <f>IF(N182="sníž. přenesená",J182,0)</f>
        <v>0</v>
      </c>
      <c r="BI182" s="140">
        <f>IF(N182="nulová",J182,0)</f>
        <v>0</v>
      </c>
      <c r="BJ182" s="18" t="s">
        <v>80</v>
      </c>
      <c r="BK182" s="140">
        <f>ROUND(I182*H182,2)</f>
        <v>0</v>
      </c>
      <c r="BL182" s="18" t="s">
        <v>137</v>
      </c>
      <c r="BM182" s="139" t="s">
        <v>573</v>
      </c>
    </row>
    <row r="183" spans="2:47" s="1" customFormat="1" ht="11.25">
      <c r="B183" s="33"/>
      <c r="D183" s="141" t="s">
        <v>139</v>
      </c>
      <c r="F183" s="142" t="s">
        <v>574</v>
      </c>
      <c r="I183" s="143"/>
      <c r="L183" s="33"/>
      <c r="M183" s="144"/>
      <c r="T183" s="54"/>
      <c r="AT183" s="18" t="s">
        <v>139</v>
      </c>
      <c r="AU183" s="18" t="s">
        <v>82</v>
      </c>
    </row>
    <row r="184" spans="2:51" s="13" customFormat="1" ht="11.25">
      <c r="B184" s="152"/>
      <c r="D184" s="146" t="s">
        <v>141</v>
      </c>
      <c r="E184" s="153" t="s">
        <v>19</v>
      </c>
      <c r="F184" s="154" t="s">
        <v>561</v>
      </c>
      <c r="H184" s="155">
        <v>2.88</v>
      </c>
      <c r="I184" s="156"/>
      <c r="L184" s="152"/>
      <c r="M184" s="157"/>
      <c r="T184" s="158"/>
      <c r="AT184" s="153" t="s">
        <v>141</v>
      </c>
      <c r="AU184" s="153" t="s">
        <v>82</v>
      </c>
      <c r="AV184" s="13" t="s">
        <v>82</v>
      </c>
      <c r="AW184" s="13" t="s">
        <v>33</v>
      </c>
      <c r="AX184" s="13" t="s">
        <v>80</v>
      </c>
      <c r="AY184" s="153" t="s">
        <v>129</v>
      </c>
    </row>
    <row r="185" spans="2:65" s="1" customFormat="1" ht="37.9" customHeight="1">
      <c r="B185" s="33"/>
      <c r="C185" s="128" t="s">
        <v>262</v>
      </c>
      <c r="D185" s="128" t="s">
        <v>132</v>
      </c>
      <c r="E185" s="129" t="s">
        <v>575</v>
      </c>
      <c r="F185" s="130" t="s">
        <v>576</v>
      </c>
      <c r="G185" s="131" t="s">
        <v>162</v>
      </c>
      <c r="H185" s="132">
        <v>31.44</v>
      </c>
      <c r="I185" s="133"/>
      <c r="J185" s="134">
        <f>ROUND(I185*H185,2)</f>
        <v>0</v>
      </c>
      <c r="K185" s="130" t="s">
        <v>136</v>
      </c>
      <c r="L185" s="33"/>
      <c r="M185" s="135" t="s">
        <v>19</v>
      </c>
      <c r="N185" s="136" t="s">
        <v>43</v>
      </c>
      <c r="P185" s="137">
        <f>O185*H185</f>
        <v>0</v>
      </c>
      <c r="Q185" s="137">
        <v>0.00382</v>
      </c>
      <c r="R185" s="137">
        <f>Q185*H185</f>
        <v>0.12010080000000001</v>
      </c>
      <c r="S185" s="137">
        <v>0</v>
      </c>
      <c r="T185" s="138">
        <f>S185*H185</f>
        <v>0</v>
      </c>
      <c r="AR185" s="139" t="s">
        <v>137</v>
      </c>
      <c r="AT185" s="139" t="s">
        <v>132</v>
      </c>
      <c r="AU185" s="139" t="s">
        <v>82</v>
      </c>
      <c r="AY185" s="18" t="s">
        <v>129</v>
      </c>
      <c r="BE185" s="140">
        <f>IF(N185="základní",J185,0)</f>
        <v>0</v>
      </c>
      <c r="BF185" s="140">
        <f>IF(N185="snížená",J185,0)</f>
        <v>0</v>
      </c>
      <c r="BG185" s="140">
        <f>IF(N185="zákl. přenesená",J185,0)</f>
        <v>0</v>
      </c>
      <c r="BH185" s="140">
        <f>IF(N185="sníž. přenesená",J185,0)</f>
        <v>0</v>
      </c>
      <c r="BI185" s="140">
        <f>IF(N185="nulová",J185,0)</f>
        <v>0</v>
      </c>
      <c r="BJ185" s="18" t="s">
        <v>80</v>
      </c>
      <c r="BK185" s="140">
        <f>ROUND(I185*H185,2)</f>
        <v>0</v>
      </c>
      <c r="BL185" s="18" t="s">
        <v>137</v>
      </c>
      <c r="BM185" s="139" t="s">
        <v>577</v>
      </c>
    </row>
    <row r="186" spans="2:47" s="1" customFormat="1" ht="11.25">
      <c r="B186" s="33"/>
      <c r="D186" s="141" t="s">
        <v>139</v>
      </c>
      <c r="F186" s="142" t="s">
        <v>578</v>
      </c>
      <c r="I186" s="143"/>
      <c r="L186" s="33"/>
      <c r="M186" s="144"/>
      <c r="T186" s="54"/>
      <c r="AT186" s="18" t="s">
        <v>139</v>
      </c>
      <c r="AU186" s="18" t="s">
        <v>82</v>
      </c>
    </row>
    <row r="187" spans="2:51" s="13" customFormat="1" ht="11.25">
      <c r="B187" s="152"/>
      <c r="D187" s="146" t="s">
        <v>141</v>
      </c>
      <c r="E187" s="153" t="s">
        <v>19</v>
      </c>
      <c r="F187" s="154" t="s">
        <v>200</v>
      </c>
      <c r="H187" s="155">
        <v>31.44</v>
      </c>
      <c r="I187" s="156"/>
      <c r="L187" s="152"/>
      <c r="M187" s="157"/>
      <c r="T187" s="158"/>
      <c r="AT187" s="153" t="s">
        <v>141</v>
      </c>
      <c r="AU187" s="153" t="s">
        <v>82</v>
      </c>
      <c r="AV187" s="13" t="s">
        <v>82</v>
      </c>
      <c r="AW187" s="13" t="s">
        <v>33</v>
      </c>
      <c r="AX187" s="13" t="s">
        <v>80</v>
      </c>
      <c r="AY187" s="153" t="s">
        <v>129</v>
      </c>
    </row>
    <row r="188" spans="2:65" s="1" customFormat="1" ht="37.9" customHeight="1">
      <c r="B188" s="33"/>
      <c r="C188" s="128" t="s">
        <v>268</v>
      </c>
      <c r="D188" s="128" t="s">
        <v>132</v>
      </c>
      <c r="E188" s="129" t="s">
        <v>579</v>
      </c>
      <c r="F188" s="130" t="s">
        <v>580</v>
      </c>
      <c r="G188" s="131" t="s">
        <v>162</v>
      </c>
      <c r="H188" s="132">
        <v>31.44</v>
      </c>
      <c r="I188" s="133"/>
      <c r="J188" s="134">
        <f>ROUND(I188*H188,2)</f>
        <v>0</v>
      </c>
      <c r="K188" s="130" t="s">
        <v>136</v>
      </c>
      <c r="L188" s="33"/>
      <c r="M188" s="135" t="s">
        <v>19</v>
      </c>
      <c r="N188" s="136" t="s">
        <v>43</v>
      </c>
      <c r="P188" s="137">
        <f>O188*H188</f>
        <v>0</v>
      </c>
      <c r="Q188" s="137">
        <v>0.00285</v>
      </c>
      <c r="R188" s="137">
        <f>Q188*H188</f>
        <v>0.089604</v>
      </c>
      <c r="S188" s="137">
        <v>0</v>
      </c>
      <c r="T188" s="138">
        <f>S188*H188</f>
        <v>0</v>
      </c>
      <c r="AR188" s="139" t="s">
        <v>137</v>
      </c>
      <c r="AT188" s="139" t="s">
        <v>132</v>
      </c>
      <c r="AU188" s="139" t="s">
        <v>82</v>
      </c>
      <c r="AY188" s="18" t="s">
        <v>129</v>
      </c>
      <c r="BE188" s="140">
        <f>IF(N188="základní",J188,0)</f>
        <v>0</v>
      </c>
      <c r="BF188" s="140">
        <f>IF(N188="snížená",J188,0)</f>
        <v>0</v>
      </c>
      <c r="BG188" s="140">
        <f>IF(N188="zákl. přenesená",J188,0)</f>
        <v>0</v>
      </c>
      <c r="BH188" s="140">
        <f>IF(N188="sníž. přenesená",J188,0)</f>
        <v>0</v>
      </c>
      <c r="BI188" s="140">
        <f>IF(N188="nulová",J188,0)</f>
        <v>0</v>
      </c>
      <c r="BJ188" s="18" t="s">
        <v>80</v>
      </c>
      <c r="BK188" s="140">
        <f>ROUND(I188*H188,2)</f>
        <v>0</v>
      </c>
      <c r="BL188" s="18" t="s">
        <v>137</v>
      </c>
      <c r="BM188" s="139" t="s">
        <v>581</v>
      </c>
    </row>
    <row r="189" spans="2:47" s="1" customFormat="1" ht="11.25">
      <c r="B189" s="33"/>
      <c r="D189" s="141" t="s">
        <v>139</v>
      </c>
      <c r="F189" s="142" t="s">
        <v>582</v>
      </c>
      <c r="I189" s="143"/>
      <c r="L189" s="33"/>
      <c r="M189" s="144"/>
      <c r="T189" s="54"/>
      <c r="AT189" s="18" t="s">
        <v>139</v>
      </c>
      <c r="AU189" s="18" t="s">
        <v>82</v>
      </c>
    </row>
    <row r="190" spans="2:51" s="13" customFormat="1" ht="11.25">
      <c r="B190" s="152"/>
      <c r="D190" s="146" t="s">
        <v>141</v>
      </c>
      <c r="E190" s="153" t="s">
        <v>19</v>
      </c>
      <c r="F190" s="154" t="s">
        <v>562</v>
      </c>
      <c r="H190" s="155">
        <v>31.44</v>
      </c>
      <c r="I190" s="156"/>
      <c r="L190" s="152"/>
      <c r="M190" s="157"/>
      <c r="T190" s="158"/>
      <c r="AT190" s="153" t="s">
        <v>141</v>
      </c>
      <c r="AU190" s="153" t="s">
        <v>82</v>
      </c>
      <c r="AV190" s="13" t="s">
        <v>82</v>
      </c>
      <c r="AW190" s="13" t="s">
        <v>33</v>
      </c>
      <c r="AX190" s="13" t="s">
        <v>80</v>
      </c>
      <c r="AY190" s="153" t="s">
        <v>129</v>
      </c>
    </row>
    <row r="191" spans="2:65" s="1" customFormat="1" ht="37.9" customHeight="1">
      <c r="B191" s="33"/>
      <c r="C191" s="128" t="s">
        <v>274</v>
      </c>
      <c r="D191" s="128" t="s">
        <v>132</v>
      </c>
      <c r="E191" s="129" t="s">
        <v>583</v>
      </c>
      <c r="F191" s="130" t="s">
        <v>584</v>
      </c>
      <c r="G191" s="131" t="s">
        <v>135</v>
      </c>
      <c r="H191" s="132">
        <v>0.36</v>
      </c>
      <c r="I191" s="133"/>
      <c r="J191" s="134">
        <f>ROUND(I191*H191,2)</f>
        <v>0</v>
      </c>
      <c r="K191" s="130" t="s">
        <v>136</v>
      </c>
      <c r="L191" s="33"/>
      <c r="M191" s="135" t="s">
        <v>19</v>
      </c>
      <c r="N191" s="136" t="s">
        <v>43</v>
      </c>
      <c r="P191" s="137">
        <f>O191*H191</f>
        <v>0</v>
      </c>
      <c r="Q191" s="137">
        <v>0.00303</v>
      </c>
      <c r="R191" s="137">
        <f>Q191*H191</f>
        <v>0.0010908</v>
      </c>
      <c r="S191" s="137">
        <v>0</v>
      </c>
      <c r="T191" s="138">
        <f>S191*H191</f>
        <v>0</v>
      </c>
      <c r="AR191" s="139" t="s">
        <v>137</v>
      </c>
      <c r="AT191" s="139" t="s">
        <v>132</v>
      </c>
      <c r="AU191" s="139" t="s">
        <v>82</v>
      </c>
      <c r="AY191" s="18" t="s">
        <v>129</v>
      </c>
      <c r="BE191" s="140">
        <f>IF(N191="základní",J191,0)</f>
        <v>0</v>
      </c>
      <c r="BF191" s="140">
        <f>IF(N191="snížená",J191,0)</f>
        <v>0</v>
      </c>
      <c r="BG191" s="140">
        <f>IF(N191="zákl. přenesená",J191,0)</f>
        <v>0</v>
      </c>
      <c r="BH191" s="140">
        <f>IF(N191="sníž. přenesená",J191,0)</f>
        <v>0</v>
      </c>
      <c r="BI191" s="140">
        <f>IF(N191="nulová",J191,0)</f>
        <v>0</v>
      </c>
      <c r="BJ191" s="18" t="s">
        <v>80</v>
      </c>
      <c r="BK191" s="140">
        <f>ROUND(I191*H191,2)</f>
        <v>0</v>
      </c>
      <c r="BL191" s="18" t="s">
        <v>137</v>
      </c>
      <c r="BM191" s="139" t="s">
        <v>585</v>
      </c>
    </row>
    <row r="192" spans="2:47" s="1" customFormat="1" ht="11.25">
      <c r="B192" s="33"/>
      <c r="D192" s="141" t="s">
        <v>139</v>
      </c>
      <c r="F192" s="142" t="s">
        <v>586</v>
      </c>
      <c r="I192" s="143"/>
      <c r="L192" s="33"/>
      <c r="M192" s="144"/>
      <c r="T192" s="54"/>
      <c r="AT192" s="18" t="s">
        <v>139</v>
      </c>
      <c r="AU192" s="18" t="s">
        <v>82</v>
      </c>
    </row>
    <row r="193" spans="2:51" s="13" customFormat="1" ht="11.25">
      <c r="B193" s="152"/>
      <c r="D193" s="146" t="s">
        <v>141</v>
      </c>
      <c r="E193" s="153" t="s">
        <v>19</v>
      </c>
      <c r="F193" s="154" t="s">
        <v>587</v>
      </c>
      <c r="H193" s="155">
        <v>0.36</v>
      </c>
      <c r="I193" s="156"/>
      <c r="L193" s="152"/>
      <c r="M193" s="157"/>
      <c r="T193" s="158"/>
      <c r="AT193" s="153" t="s">
        <v>141</v>
      </c>
      <c r="AU193" s="153" t="s">
        <v>82</v>
      </c>
      <c r="AV193" s="13" t="s">
        <v>82</v>
      </c>
      <c r="AW193" s="13" t="s">
        <v>33</v>
      </c>
      <c r="AX193" s="13" t="s">
        <v>80</v>
      </c>
      <c r="AY193" s="153" t="s">
        <v>129</v>
      </c>
    </row>
    <row r="194" spans="2:65" s="1" customFormat="1" ht="21.75" customHeight="1">
      <c r="B194" s="33"/>
      <c r="C194" s="128" t="s">
        <v>280</v>
      </c>
      <c r="D194" s="128" t="s">
        <v>132</v>
      </c>
      <c r="E194" s="129" t="s">
        <v>588</v>
      </c>
      <c r="F194" s="130" t="s">
        <v>589</v>
      </c>
      <c r="G194" s="131" t="s">
        <v>255</v>
      </c>
      <c r="H194" s="132">
        <v>0.02</v>
      </c>
      <c r="I194" s="133"/>
      <c r="J194" s="134">
        <f>ROUND(I194*H194,2)</f>
        <v>0</v>
      </c>
      <c r="K194" s="130" t="s">
        <v>136</v>
      </c>
      <c r="L194" s="33"/>
      <c r="M194" s="135" t="s">
        <v>19</v>
      </c>
      <c r="N194" s="136" t="s">
        <v>43</v>
      </c>
      <c r="P194" s="137">
        <f>O194*H194</f>
        <v>0</v>
      </c>
      <c r="Q194" s="137">
        <v>1.06277</v>
      </c>
      <c r="R194" s="137">
        <f>Q194*H194</f>
        <v>0.0212554</v>
      </c>
      <c r="S194" s="137">
        <v>0</v>
      </c>
      <c r="T194" s="138">
        <f>S194*H194</f>
        <v>0</v>
      </c>
      <c r="AR194" s="139" t="s">
        <v>137</v>
      </c>
      <c r="AT194" s="139" t="s">
        <v>132</v>
      </c>
      <c r="AU194" s="139" t="s">
        <v>82</v>
      </c>
      <c r="AY194" s="18" t="s">
        <v>129</v>
      </c>
      <c r="BE194" s="140">
        <f>IF(N194="základní",J194,0)</f>
        <v>0</v>
      </c>
      <c r="BF194" s="140">
        <f>IF(N194="snížená",J194,0)</f>
        <v>0</v>
      </c>
      <c r="BG194" s="140">
        <f>IF(N194="zákl. přenesená",J194,0)</f>
        <v>0</v>
      </c>
      <c r="BH194" s="140">
        <f>IF(N194="sníž. přenesená",J194,0)</f>
        <v>0</v>
      </c>
      <c r="BI194" s="140">
        <f>IF(N194="nulová",J194,0)</f>
        <v>0</v>
      </c>
      <c r="BJ194" s="18" t="s">
        <v>80</v>
      </c>
      <c r="BK194" s="140">
        <f>ROUND(I194*H194,2)</f>
        <v>0</v>
      </c>
      <c r="BL194" s="18" t="s">
        <v>137</v>
      </c>
      <c r="BM194" s="139" t="s">
        <v>590</v>
      </c>
    </row>
    <row r="195" spans="2:47" s="1" customFormat="1" ht="11.25">
      <c r="B195" s="33"/>
      <c r="D195" s="141" t="s">
        <v>139</v>
      </c>
      <c r="F195" s="142" t="s">
        <v>591</v>
      </c>
      <c r="I195" s="143"/>
      <c r="L195" s="33"/>
      <c r="M195" s="144"/>
      <c r="T195" s="54"/>
      <c r="AT195" s="18" t="s">
        <v>139</v>
      </c>
      <c r="AU195" s="18" t="s">
        <v>82</v>
      </c>
    </row>
    <row r="196" spans="2:51" s="13" customFormat="1" ht="11.25">
      <c r="B196" s="152"/>
      <c r="D196" s="146" t="s">
        <v>141</v>
      </c>
      <c r="E196" s="153" t="s">
        <v>19</v>
      </c>
      <c r="F196" s="154" t="s">
        <v>592</v>
      </c>
      <c r="H196" s="155">
        <v>0.02</v>
      </c>
      <c r="I196" s="156"/>
      <c r="L196" s="152"/>
      <c r="M196" s="157"/>
      <c r="T196" s="158"/>
      <c r="AT196" s="153" t="s">
        <v>141</v>
      </c>
      <c r="AU196" s="153" t="s">
        <v>82</v>
      </c>
      <c r="AV196" s="13" t="s">
        <v>82</v>
      </c>
      <c r="AW196" s="13" t="s">
        <v>33</v>
      </c>
      <c r="AX196" s="13" t="s">
        <v>80</v>
      </c>
      <c r="AY196" s="153" t="s">
        <v>129</v>
      </c>
    </row>
    <row r="197" spans="2:65" s="1" customFormat="1" ht="33" customHeight="1">
      <c r="B197" s="33"/>
      <c r="C197" s="128" t="s">
        <v>286</v>
      </c>
      <c r="D197" s="128" t="s">
        <v>132</v>
      </c>
      <c r="E197" s="129" t="s">
        <v>593</v>
      </c>
      <c r="F197" s="130" t="s">
        <v>594</v>
      </c>
      <c r="G197" s="131" t="s">
        <v>162</v>
      </c>
      <c r="H197" s="132">
        <v>50.78</v>
      </c>
      <c r="I197" s="133"/>
      <c r="J197" s="134">
        <f>ROUND(I197*H197,2)</f>
        <v>0</v>
      </c>
      <c r="K197" s="130" t="s">
        <v>136</v>
      </c>
      <c r="L197" s="33"/>
      <c r="M197" s="135" t="s">
        <v>19</v>
      </c>
      <c r="N197" s="136" t="s">
        <v>43</v>
      </c>
      <c r="P197" s="137">
        <f>O197*H197</f>
        <v>0</v>
      </c>
      <c r="Q197" s="137">
        <v>0.042</v>
      </c>
      <c r="R197" s="137">
        <f>Q197*H197</f>
        <v>2.13276</v>
      </c>
      <c r="S197" s="137">
        <v>0</v>
      </c>
      <c r="T197" s="138">
        <f>S197*H197</f>
        <v>0</v>
      </c>
      <c r="AR197" s="139" t="s">
        <v>137</v>
      </c>
      <c r="AT197" s="139" t="s">
        <v>132</v>
      </c>
      <c r="AU197" s="139" t="s">
        <v>82</v>
      </c>
      <c r="AY197" s="18" t="s">
        <v>129</v>
      </c>
      <c r="BE197" s="140">
        <f>IF(N197="základní",J197,0)</f>
        <v>0</v>
      </c>
      <c r="BF197" s="140">
        <f>IF(N197="snížená",J197,0)</f>
        <v>0</v>
      </c>
      <c r="BG197" s="140">
        <f>IF(N197="zákl. přenesená",J197,0)</f>
        <v>0</v>
      </c>
      <c r="BH197" s="140">
        <f>IF(N197="sníž. přenesená",J197,0)</f>
        <v>0</v>
      </c>
      <c r="BI197" s="140">
        <f>IF(N197="nulová",J197,0)</f>
        <v>0</v>
      </c>
      <c r="BJ197" s="18" t="s">
        <v>80</v>
      </c>
      <c r="BK197" s="140">
        <f>ROUND(I197*H197,2)</f>
        <v>0</v>
      </c>
      <c r="BL197" s="18" t="s">
        <v>137</v>
      </c>
      <c r="BM197" s="139" t="s">
        <v>595</v>
      </c>
    </row>
    <row r="198" spans="2:47" s="1" customFormat="1" ht="11.25">
      <c r="B198" s="33"/>
      <c r="D198" s="141" t="s">
        <v>139</v>
      </c>
      <c r="F198" s="142" t="s">
        <v>596</v>
      </c>
      <c r="I198" s="143"/>
      <c r="L198" s="33"/>
      <c r="M198" s="144"/>
      <c r="T198" s="54"/>
      <c r="AT198" s="18" t="s">
        <v>139</v>
      </c>
      <c r="AU198" s="18" t="s">
        <v>82</v>
      </c>
    </row>
    <row r="199" spans="2:51" s="13" customFormat="1" ht="11.25">
      <c r="B199" s="152"/>
      <c r="D199" s="146" t="s">
        <v>141</v>
      </c>
      <c r="E199" s="153" t="s">
        <v>19</v>
      </c>
      <c r="F199" s="154" t="s">
        <v>597</v>
      </c>
      <c r="H199" s="155">
        <v>50.78</v>
      </c>
      <c r="I199" s="156"/>
      <c r="L199" s="152"/>
      <c r="M199" s="157"/>
      <c r="T199" s="158"/>
      <c r="AT199" s="153" t="s">
        <v>141</v>
      </c>
      <c r="AU199" s="153" t="s">
        <v>82</v>
      </c>
      <c r="AV199" s="13" t="s">
        <v>82</v>
      </c>
      <c r="AW199" s="13" t="s">
        <v>33</v>
      </c>
      <c r="AX199" s="13" t="s">
        <v>80</v>
      </c>
      <c r="AY199" s="153" t="s">
        <v>129</v>
      </c>
    </row>
    <row r="200" spans="2:65" s="1" customFormat="1" ht="33" customHeight="1">
      <c r="B200" s="33"/>
      <c r="C200" s="128" t="s">
        <v>292</v>
      </c>
      <c r="D200" s="128" t="s">
        <v>132</v>
      </c>
      <c r="E200" s="129" t="s">
        <v>598</v>
      </c>
      <c r="F200" s="130" t="s">
        <v>599</v>
      </c>
      <c r="G200" s="131" t="s">
        <v>162</v>
      </c>
      <c r="H200" s="132">
        <v>8.7</v>
      </c>
      <c r="I200" s="133"/>
      <c r="J200" s="134">
        <f>ROUND(I200*H200,2)</f>
        <v>0</v>
      </c>
      <c r="K200" s="130" t="s">
        <v>136</v>
      </c>
      <c r="L200" s="33"/>
      <c r="M200" s="135" t="s">
        <v>19</v>
      </c>
      <c r="N200" s="136" t="s">
        <v>43</v>
      </c>
      <c r="P200" s="137">
        <f>O200*H200</f>
        <v>0</v>
      </c>
      <c r="Q200" s="137">
        <v>0.042</v>
      </c>
      <c r="R200" s="137">
        <f>Q200*H200</f>
        <v>0.3654</v>
      </c>
      <c r="S200" s="137">
        <v>0</v>
      </c>
      <c r="T200" s="138">
        <f>S200*H200</f>
        <v>0</v>
      </c>
      <c r="AR200" s="139" t="s">
        <v>137</v>
      </c>
      <c r="AT200" s="139" t="s">
        <v>132</v>
      </c>
      <c r="AU200" s="139" t="s">
        <v>82</v>
      </c>
      <c r="AY200" s="18" t="s">
        <v>129</v>
      </c>
      <c r="BE200" s="140">
        <f>IF(N200="základní",J200,0)</f>
        <v>0</v>
      </c>
      <c r="BF200" s="140">
        <f>IF(N200="snížená",J200,0)</f>
        <v>0</v>
      </c>
      <c r="BG200" s="140">
        <f>IF(N200="zákl. přenesená",J200,0)</f>
        <v>0</v>
      </c>
      <c r="BH200" s="140">
        <f>IF(N200="sníž. přenesená",J200,0)</f>
        <v>0</v>
      </c>
      <c r="BI200" s="140">
        <f>IF(N200="nulová",J200,0)</f>
        <v>0</v>
      </c>
      <c r="BJ200" s="18" t="s">
        <v>80</v>
      </c>
      <c r="BK200" s="140">
        <f>ROUND(I200*H200,2)</f>
        <v>0</v>
      </c>
      <c r="BL200" s="18" t="s">
        <v>137</v>
      </c>
      <c r="BM200" s="139" t="s">
        <v>600</v>
      </c>
    </row>
    <row r="201" spans="2:47" s="1" customFormat="1" ht="11.25">
      <c r="B201" s="33"/>
      <c r="D201" s="141" t="s">
        <v>139</v>
      </c>
      <c r="F201" s="142" t="s">
        <v>601</v>
      </c>
      <c r="I201" s="143"/>
      <c r="L201" s="33"/>
      <c r="M201" s="144"/>
      <c r="T201" s="54"/>
      <c r="AT201" s="18" t="s">
        <v>139</v>
      </c>
      <c r="AU201" s="18" t="s">
        <v>82</v>
      </c>
    </row>
    <row r="202" spans="2:65" s="1" customFormat="1" ht="24.2" customHeight="1">
      <c r="B202" s="33"/>
      <c r="C202" s="128" t="s">
        <v>298</v>
      </c>
      <c r="D202" s="128" t="s">
        <v>132</v>
      </c>
      <c r="E202" s="129" t="s">
        <v>602</v>
      </c>
      <c r="F202" s="130" t="s">
        <v>603</v>
      </c>
      <c r="G202" s="131" t="s">
        <v>162</v>
      </c>
      <c r="H202" s="132">
        <v>7.2</v>
      </c>
      <c r="I202" s="133"/>
      <c r="J202" s="134">
        <f>ROUND(I202*H202,2)</f>
        <v>0</v>
      </c>
      <c r="K202" s="130" t="s">
        <v>136</v>
      </c>
      <c r="L202" s="33"/>
      <c r="M202" s="135" t="s">
        <v>19</v>
      </c>
      <c r="N202" s="136" t="s">
        <v>43</v>
      </c>
      <c r="P202" s="137">
        <f>O202*H202</f>
        <v>0</v>
      </c>
      <c r="Q202" s="137">
        <v>0.0102</v>
      </c>
      <c r="R202" s="137">
        <f>Q202*H202</f>
        <v>0.07344</v>
      </c>
      <c r="S202" s="137">
        <v>0</v>
      </c>
      <c r="T202" s="138">
        <f>S202*H202</f>
        <v>0</v>
      </c>
      <c r="AR202" s="139" t="s">
        <v>137</v>
      </c>
      <c r="AT202" s="139" t="s">
        <v>132</v>
      </c>
      <c r="AU202" s="139" t="s">
        <v>82</v>
      </c>
      <c r="AY202" s="18" t="s">
        <v>129</v>
      </c>
      <c r="BE202" s="140">
        <f>IF(N202="základní",J202,0)</f>
        <v>0</v>
      </c>
      <c r="BF202" s="140">
        <f>IF(N202="snížená",J202,0)</f>
        <v>0</v>
      </c>
      <c r="BG202" s="140">
        <f>IF(N202="zákl. přenesená",J202,0)</f>
        <v>0</v>
      </c>
      <c r="BH202" s="140">
        <f>IF(N202="sníž. přenesená",J202,0)</f>
        <v>0</v>
      </c>
      <c r="BI202" s="140">
        <f>IF(N202="nulová",J202,0)</f>
        <v>0</v>
      </c>
      <c r="BJ202" s="18" t="s">
        <v>80</v>
      </c>
      <c r="BK202" s="140">
        <f>ROUND(I202*H202,2)</f>
        <v>0</v>
      </c>
      <c r="BL202" s="18" t="s">
        <v>137</v>
      </c>
      <c r="BM202" s="139" t="s">
        <v>604</v>
      </c>
    </row>
    <row r="203" spans="2:47" s="1" customFormat="1" ht="11.25">
      <c r="B203" s="33"/>
      <c r="D203" s="141" t="s">
        <v>139</v>
      </c>
      <c r="F203" s="142" t="s">
        <v>605</v>
      </c>
      <c r="I203" s="143"/>
      <c r="L203" s="33"/>
      <c r="M203" s="144"/>
      <c r="T203" s="54"/>
      <c r="AT203" s="18" t="s">
        <v>139</v>
      </c>
      <c r="AU203" s="18" t="s">
        <v>82</v>
      </c>
    </row>
    <row r="204" spans="2:51" s="13" customFormat="1" ht="11.25">
      <c r="B204" s="152"/>
      <c r="D204" s="146" t="s">
        <v>141</v>
      </c>
      <c r="E204" s="153" t="s">
        <v>19</v>
      </c>
      <c r="F204" s="154" t="s">
        <v>606</v>
      </c>
      <c r="H204" s="155">
        <v>7.2</v>
      </c>
      <c r="I204" s="156"/>
      <c r="L204" s="152"/>
      <c r="M204" s="157"/>
      <c r="T204" s="158"/>
      <c r="AT204" s="153" t="s">
        <v>141</v>
      </c>
      <c r="AU204" s="153" t="s">
        <v>82</v>
      </c>
      <c r="AV204" s="13" t="s">
        <v>82</v>
      </c>
      <c r="AW204" s="13" t="s">
        <v>33</v>
      </c>
      <c r="AX204" s="13" t="s">
        <v>80</v>
      </c>
      <c r="AY204" s="153" t="s">
        <v>129</v>
      </c>
    </row>
    <row r="205" spans="2:65" s="1" customFormat="1" ht="24.2" customHeight="1">
      <c r="B205" s="33"/>
      <c r="C205" s="128" t="s">
        <v>304</v>
      </c>
      <c r="D205" s="128" t="s">
        <v>132</v>
      </c>
      <c r="E205" s="129" t="s">
        <v>607</v>
      </c>
      <c r="F205" s="130" t="s">
        <v>608</v>
      </c>
      <c r="G205" s="131" t="s">
        <v>162</v>
      </c>
      <c r="H205" s="132">
        <v>7.2</v>
      </c>
      <c r="I205" s="133"/>
      <c r="J205" s="134">
        <f>ROUND(I205*H205,2)</f>
        <v>0</v>
      </c>
      <c r="K205" s="130" t="s">
        <v>136</v>
      </c>
      <c r="L205" s="33"/>
      <c r="M205" s="135" t="s">
        <v>19</v>
      </c>
      <c r="N205" s="136" t="s">
        <v>43</v>
      </c>
      <c r="P205" s="137">
        <f>O205*H205</f>
        <v>0</v>
      </c>
      <c r="Q205" s="137">
        <v>0.11</v>
      </c>
      <c r="R205" s="137">
        <f>Q205*H205</f>
        <v>0.792</v>
      </c>
      <c r="S205" s="137">
        <v>0</v>
      </c>
      <c r="T205" s="138">
        <f>S205*H205</f>
        <v>0</v>
      </c>
      <c r="AR205" s="139" t="s">
        <v>137</v>
      </c>
      <c r="AT205" s="139" t="s">
        <v>132</v>
      </c>
      <c r="AU205" s="139" t="s">
        <v>82</v>
      </c>
      <c r="AY205" s="18" t="s">
        <v>129</v>
      </c>
      <c r="BE205" s="140">
        <f>IF(N205="základní",J205,0)</f>
        <v>0</v>
      </c>
      <c r="BF205" s="140">
        <f>IF(N205="snížená",J205,0)</f>
        <v>0</v>
      </c>
      <c r="BG205" s="140">
        <f>IF(N205="zákl. přenesená",J205,0)</f>
        <v>0</v>
      </c>
      <c r="BH205" s="140">
        <f>IF(N205="sníž. přenesená",J205,0)</f>
        <v>0</v>
      </c>
      <c r="BI205" s="140">
        <f>IF(N205="nulová",J205,0)</f>
        <v>0</v>
      </c>
      <c r="BJ205" s="18" t="s">
        <v>80</v>
      </c>
      <c r="BK205" s="140">
        <f>ROUND(I205*H205,2)</f>
        <v>0</v>
      </c>
      <c r="BL205" s="18" t="s">
        <v>137</v>
      </c>
      <c r="BM205" s="139" t="s">
        <v>609</v>
      </c>
    </row>
    <row r="206" spans="2:47" s="1" customFormat="1" ht="11.25">
      <c r="B206" s="33"/>
      <c r="D206" s="141" t="s">
        <v>139</v>
      </c>
      <c r="F206" s="142" t="s">
        <v>610</v>
      </c>
      <c r="I206" s="143"/>
      <c r="L206" s="33"/>
      <c r="M206" s="144"/>
      <c r="T206" s="54"/>
      <c r="AT206" s="18" t="s">
        <v>139</v>
      </c>
      <c r="AU206" s="18" t="s">
        <v>82</v>
      </c>
    </row>
    <row r="207" spans="2:51" s="13" customFormat="1" ht="11.25">
      <c r="B207" s="152"/>
      <c r="D207" s="146" t="s">
        <v>141</v>
      </c>
      <c r="E207" s="153" t="s">
        <v>19</v>
      </c>
      <c r="F207" s="154" t="s">
        <v>606</v>
      </c>
      <c r="H207" s="155">
        <v>7.2</v>
      </c>
      <c r="I207" s="156"/>
      <c r="L207" s="152"/>
      <c r="M207" s="157"/>
      <c r="T207" s="158"/>
      <c r="AT207" s="153" t="s">
        <v>141</v>
      </c>
      <c r="AU207" s="153" t="s">
        <v>82</v>
      </c>
      <c r="AV207" s="13" t="s">
        <v>82</v>
      </c>
      <c r="AW207" s="13" t="s">
        <v>33</v>
      </c>
      <c r="AX207" s="13" t="s">
        <v>80</v>
      </c>
      <c r="AY207" s="153" t="s">
        <v>129</v>
      </c>
    </row>
    <row r="208" spans="2:65" s="1" customFormat="1" ht="24.2" customHeight="1">
      <c r="B208" s="33"/>
      <c r="C208" s="128" t="s">
        <v>314</v>
      </c>
      <c r="D208" s="128" t="s">
        <v>132</v>
      </c>
      <c r="E208" s="129" t="s">
        <v>611</v>
      </c>
      <c r="F208" s="130" t="s">
        <v>612</v>
      </c>
      <c r="G208" s="131" t="s">
        <v>162</v>
      </c>
      <c r="H208" s="132">
        <v>7.2</v>
      </c>
      <c r="I208" s="133"/>
      <c r="J208" s="134">
        <f>ROUND(I208*H208,2)</f>
        <v>0</v>
      </c>
      <c r="K208" s="130" t="s">
        <v>136</v>
      </c>
      <c r="L208" s="33"/>
      <c r="M208" s="135" t="s">
        <v>19</v>
      </c>
      <c r="N208" s="136" t="s">
        <v>43</v>
      </c>
      <c r="P208" s="137">
        <f>O208*H208</f>
        <v>0</v>
      </c>
      <c r="Q208" s="137">
        <v>0.00013</v>
      </c>
      <c r="R208" s="137">
        <f>Q208*H208</f>
        <v>0.000936</v>
      </c>
      <c r="S208" s="137">
        <v>0</v>
      </c>
      <c r="T208" s="138">
        <f>S208*H208</f>
        <v>0</v>
      </c>
      <c r="AR208" s="139" t="s">
        <v>137</v>
      </c>
      <c r="AT208" s="139" t="s">
        <v>132</v>
      </c>
      <c r="AU208" s="139" t="s">
        <v>82</v>
      </c>
      <c r="AY208" s="18" t="s">
        <v>129</v>
      </c>
      <c r="BE208" s="140">
        <f>IF(N208="základní",J208,0)</f>
        <v>0</v>
      </c>
      <c r="BF208" s="140">
        <f>IF(N208="snížená",J208,0)</f>
        <v>0</v>
      </c>
      <c r="BG208" s="140">
        <f>IF(N208="zákl. přenesená",J208,0)</f>
        <v>0</v>
      </c>
      <c r="BH208" s="140">
        <f>IF(N208="sníž. přenesená",J208,0)</f>
        <v>0</v>
      </c>
      <c r="BI208" s="140">
        <f>IF(N208="nulová",J208,0)</f>
        <v>0</v>
      </c>
      <c r="BJ208" s="18" t="s">
        <v>80</v>
      </c>
      <c r="BK208" s="140">
        <f>ROUND(I208*H208,2)</f>
        <v>0</v>
      </c>
      <c r="BL208" s="18" t="s">
        <v>137</v>
      </c>
      <c r="BM208" s="139" t="s">
        <v>613</v>
      </c>
    </row>
    <row r="209" spans="2:47" s="1" customFormat="1" ht="11.25">
      <c r="B209" s="33"/>
      <c r="D209" s="141" t="s">
        <v>139</v>
      </c>
      <c r="F209" s="142" t="s">
        <v>614</v>
      </c>
      <c r="I209" s="143"/>
      <c r="L209" s="33"/>
      <c r="M209" s="144"/>
      <c r="T209" s="54"/>
      <c r="AT209" s="18" t="s">
        <v>139</v>
      </c>
      <c r="AU209" s="18" t="s">
        <v>82</v>
      </c>
    </row>
    <row r="210" spans="2:51" s="13" customFormat="1" ht="11.25">
      <c r="B210" s="152"/>
      <c r="D210" s="146" t="s">
        <v>141</v>
      </c>
      <c r="E210" s="153" t="s">
        <v>19</v>
      </c>
      <c r="F210" s="154" t="s">
        <v>615</v>
      </c>
      <c r="H210" s="155">
        <v>7.2</v>
      </c>
      <c r="I210" s="156"/>
      <c r="L210" s="152"/>
      <c r="M210" s="157"/>
      <c r="T210" s="158"/>
      <c r="AT210" s="153" t="s">
        <v>141</v>
      </c>
      <c r="AU210" s="153" t="s">
        <v>82</v>
      </c>
      <c r="AV210" s="13" t="s">
        <v>82</v>
      </c>
      <c r="AW210" s="13" t="s">
        <v>33</v>
      </c>
      <c r="AX210" s="13" t="s">
        <v>80</v>
      </c>
      <c r="AY210" s="153" t="s">
        <v>129</v>
      </c>
    </row>
    <row r="211" spans="2:65" s="1" customFormat="1" ht="24.2" customHeight="1">
      <c r="B211" s="33"/>
      <c r="C211" s="128" t="s">
        <v>322</v>
      </c>
      <c r="D211" s="128" t="s">
        <v>132</v>
      </c>
      <c r="E211" s="129" t="s">
        <v>616</v>
      </c>
      <c r="F211" s="130" t="s">
        <v>617</v>
      </c>
      <c r="G211" s="131" t="s">
        <v>162</v>
      </c>
      <c r="H211" s="132">
        <v>7.2</v>
      </c>
      <c r="I211" s="133"/>
      <c r="J211" s="134">
        <f>ROUND(I211*H211,2)</f>
        <v>0</v>
      </c>
      <c r="K211" s="130" t="s">
        <v>19</v>
      </c>
      <c r="L211" s="33"/>
      <c r="M211" s="135" t="s">
        <v>19</v>
      </c>
      <c r="N211" s="136" t="s">
        <v>43</v>
      </c>
      <c r="P211" s="137">
        <f>O211*H211</f>
        <v>0</v>
      </c>
      <c r="Q211" s="137">
        <v>0</v>
      </c>
      <c r="R211" s="137">
        <f>Q211*H211</f>
        <v>0</v>
      </c>
      <c r="S211" s="137">
        <v>0</v>
      </c>
      <c r="T211" s="138">
        <f>S211*H211</f>
        <v>0</v>
      </c>
      <c r="AR211" s="139" t="s">
        <v>137</v>
      </c>
      <c r="AT211" s="139" t="s">
        <v>132</v>
      </c>
      <c r="AU211" s="139" t="s">
        <v>82</v>
      </c>
      <c r="AY211" s="18" t="s">
        <v>129</v>
      </c>
      <c r="BE211" s="140">
        <f>IF(N211="základní",J211,0)</f>
        <v>0</v>
      </c>
      <c r="BF211" s="140">
        <f>IF(N211="snížená",J211,0)</f>
        <v>0</v>
      </c>
      <c r="BG211" s="140">
        <f>IF(N211="zákl. přenesená",J211,0)</f>
        <v>0</v>
      </c>
      <c r="BH211" s="140">
        <f>IF(N211="sníž. přenesená",J211,0)</f>
        <v>0</v>
      </c>
      <c r="BI211" s="140">
        <f>IF(N211="nulová",J211,0)</f>
        <v>0</v>
      </c>
      <c r="BJ211" s="18" t="s">
        <v>80</v>
      </c>
      <c r="BK211" s="140">
        <f>ROUND(I211*H211,2)</f>
        <v>0</v>
      </c>
      <c r="BL211" s="18" t="s">
        <v>137</v>
      </c>
      <c r="BM211" s="139" t="s">
        <v>618</v>
      </c>
    </row>
    <row r="212" spans="2:51" s="12" customFormat="1" ht="11.25">
      <c r="B212" s="145"/>
      <c r="D212" s="146" t="s">
        <v>141</v>
      </c>
      <c r="E212" s="147" t="s">
        <v>19</v>
      </c>
      <c r="F212" s="148" t="s">
        <v>619</v>
      </c>
      <c r="H212" s="147" t="s">
        <v>19</v>
      </c>
      <c r="I212" s="149"/>
      <c r="L212" s="145"/>
      <c r="M212" s="150"/>
      <c r="T212" s="151"/>
      <c r="AT212" s="147" t="s">
        <v>141</v>
      </c>
      <c r="AU212" s="147" t="s">
        <v>82</v>
      </c>
      <c r="AV212" s="12" t="s">
        <v>80</v>
      </c>
      <c r="AW212" s="12" t="s">
        <v>33</v>
      </c>
      <c r="AX212" s="12" t="s">
        <v>72</v>
      </c>
      <c r="AY212" s="147" t="s">
        <v>129</v>
      </c>
    </row>
    <row r="213" spans="2:51" s="13" customFormat="1" ht="11.25">
      <c r="B213" s="152"/>
      <c r="D213" s="146" t="s">
        <v>141</v>
      </c>
      <c r="E213" s="153" t="s">
        <v>19</v>
      </c>
      <c r="F213" s="154" t="s">
        <v>620</v>
      </c>
      <c r="H213" s="155">
        <v>7.2</v>
      </c>
      <c r="I213" s="156"/>
      <c r="L213" s="152"/>
      <c r="M213" s="157"/>
      <c r="T213" s="158"/>
      <c r="AT213" s="153" t="s">
        <v>141</v>
      </c>
      <c r="AU213" s="153" t="s">
        <v>82</v>
      </c>
      <c r="AV213" s="13" t="s">
        <v>82</v>
      </c>
      <c r="AW213" s="13" t="s">
        <v>33</v>
      </c>
      <c r="AX213" s="13" t="s">
        <v>80</v>
      </c>
      <c r="AY213" s="153" t="s">
        <v>129</v>
      </c>
    </row>
    <row r="214" spans="2:65" s="1" customFormat="1" ht="37.9" customHeight="1">
      <c r="B214" s="33"/>
      <c r="C214" s="128" t="s">
        <v>328</v>
      </c>
      <c r="D214" s="128" t="s">
        <v>132</v>
      </c>
      <c r="E214" s="129" t="s">
        <v>621</v>
      </c>
      <c r="F214" s="130" t="s">
        <v>622</v>
      </c>
      <c r="G214" s="131" t="s">
        <v>191</v>
      </c>
      <c r="H214" s="132">
        <v>11</v>
      </c>
      <c r="I214" s="133"/>
      <c r="J214" s="134">
        <f>ROUND(I214*H214,2)</f>
        <v>0</v>
      </c>
      <c r="K214" s="130" t="s">
        <v>136</v>
      </c>
      <c r="L214" s="33"/>
      <c r="M214" s="135" t="s">
        <v>19</v>
      </c>
      <c r="N214" s="136" t="s">
        <v>43</v>
      </c>
      <c r="P214" s="137">
        <f>O214*H214</f>
        <v>0</v>
      </c>
      <c r="Q214" s="137">
        <v>2E-05</v>
      </c>
      <c r="R214" s="137">
        <f>Q214*H214</f>
        <v>0.00022</v>
      </c>
      <c r="S214" s="137">
        <v>0</v>
      </c>
      <c r="T214" s="138">
        <f>S214*H214</f>
        <v>0</v>
      </c>
      <c r="AR214" s="139" t="s">
        <v>137</v>
      </c>
      <c r="AT214" s="139" t="s">
        <v>132</v>
      </c>
      <c r="AU214" s="139" t="s">
        <v>82</v>
      </c>
      <c r="AY214" s="18" t="s">
        <v>129</v>
      </c>
      <c r="BE214" s="140">
        <f>IF(N214="základní",J214,0)</f>
        <v>0</v>
      </c>
      <c r="BF214" s="140">
        <f>IF(N214="snížená",J214,0)</f>
        <v>0</v>
      </c>
      <c r="BG214" s="140">
        <f>IF(N214="zákl. přenesená",J214,0)</f>
        <v>0</v>
      </c>
      <c r="BH214" s="140">
        <f>IF(N214="sníž. přenesená",J214,0)</f>
        <v>0</v>
      </c>
      <c r="BI214" s="140">
        <f>IF(N214="nulová",J214,0)</f>
        <v>0</v>
      </c>
      <c r="BJ214" s="18" t="s">
        <v>80</v>
      </c>
      <c r="BK214" s="140">
        <f>ROUND(I214*H214,2)</f>
        <v>0</v>
      </c>
      <c r="BL214" s="18" t="s">
        <v>137</v>
      </c>
      <c r="BM214" s="139" t="s">
        <v>623</v>
      </c>
    </row>
    <row r="215" spans="2:47" s="1" customFormat="1" ht="11.25">
      <c r="B215" s="33"/>
      <c r="D215" s="141" t="s">
        <v>139</v>
      </c>
      <c r="F215" s="142" t="s">
        <v>624</v>
      </c>
      <c r="I215" s="143"/>
      <c r="L215" s="33"/>
      <c r="M215" s="144"/>
      <c r="T215" s="54"/>
      <c r="AT215" s="18" t="s">
        <v>139</v>
      </c>
      <c r="AU215" s="18" t="s">
        <v>82</v>
      </c>
    </row>
    <row r="216" spans="2:51" s="13" customFormat="1" ht="11.25">
      <c r="B216" s="152"/>
      <c r="D216" s="146" t="s">
        <v>141</v>
      </c>
      <c r="E216" s="153" t="s">
        <v>19</v>
      </c>
      <c r="F216" s="154" t="s">
        <v>625</v>
      </c>
      <c r="H216" s="155">
        <v>11</v>
      </c>
      <c r="I216" s="156"/>
      <c r="L216" s="152"/>
      <c r="M216" s="157"/>
      <c r="T216" s="158"/>
      <c r="AT216" s="153" t="s">
        <v>141</v>
      </c>
      <c r="AU216" s="153" t="s">
        <v>82</v>
      </c>
      <c r="AV216" s="13" t="s">
        <v>82</v>
      </c>
      <c r="AW216" s="13" t="s">
        <v>33</v>
      </c>
      <c r="AX216" s="13" t="s">
        <v>80</v>
      </c>
      <c r="AY216" s="153" t="s">
        <v>129</v>
      </c>
    </row>
    <row r="217" spans="2:65" s="1" customFormat="1" ht="37.9" customHeight="1">
      <c r="B217" s="33"/>
      <c r="C217" s="128" t="s">
        <v>334</v>
      </c>
      <c r="D217" s="128" t="s">
        <v>132</v>
      </c>
      <c r="E217" s="129" t="s">
        <v>626</v>
      </c>
      <c r="F217" s="130" t="s">
        <v>627</v>
      </c>
      <c r="G217" s="131" t="s">
        <v>162</v>
      </c>
      <c r="H217" s="132">
        <v>3.5</v>
      </c>
      <c r="I217" s="133"/>
      <c r="J217" s="134">
        <f>ROUND(I217*H217,2)</f>
        <v>0</v>
      </c>
      <c r="K217" s="130" t="s">
        <v>136</v>
      </c>
      <c r="L217" s="33"/>
      <c r="M217" s="135" t="s">
        <v>19</v>
      </c>
      <c r="N217" s="136" t="s">
        <v>43</v>
      </c>
      <c r="P217" s="137">
        <f>O217*H217</f>
        <v>0</v>
      </c>
      <c r="Q217" s="137">
        <v>0.002</v>
      </c>
      <c r="R217" s="137">
        <f>Q217*H217</f>
        <v>0.007</v>
      </c>
      <c r="S217" s="137">
        <v>0</v>
      </c>
      <c r="T217" s="138">
        <f>S217*H217</f>
        <v>0</v>
      </c>
      <c r="AR217" s="139" t="s">
        <v>137</v>
      </c>
      <c r="AT217" s="139" t="s">
        <v>132</v>
      </c>
      <c r="AU217" s="139" t="s">
        <v>82</v>
      </c>
      <c r="AY217" s="18" t="s">
        <v>129</v>
      </c>
      <c r="BE217" s="140">
        <f>IF(N217="základní",J217,0)</f>
        <v>0</v>
      </c>
      <c r="BF217" s="140">
        <f>IF(N217="snížená",J217,0)</f>
        <v>0</v>
      </c>
      <c r="BG217" s="140">
        <f>IF(N217="zákl. přenesená",J217,0)</f>
        <v>0</v>
      </c>
      <c r="BH217" s="140">
        <f>IF(N217="sníž. přenesená",J217,0)</f>
        <v>0</v>
      </c>
      <c r="BI217" s="140">
        <f>IF(N217="nulová",J217,0)</f>
        <v>0</v>
      </c>
      <c r="BJ217" s="18" t="s">
        <v>80</v>
      </c>
      <c r="BK217" s="140">
        <f>ROUND(I217*H217,2)</f>
        <v>0</v>
      </c>
      <c r="BL217" s="18" t="s">
        <v>137</v>
      </c>
      <c r="BM217" s="139" t="s">
        <v>628</v>
      </c>
    </row>
    <row r="218" spans="2:47" s="1" customFormat="1" ht="11.25">
      <c r="B218" s="33"/>
      <c r="D218" s="141" t="s">
        <v>139</v>
      </c>
      <c r="F218" s="142" t="s">
        <v>629</v>
      </c>
      <c r="I218" s="143"/>
      <c r="L218" s="33"/>
      <c r="M218" s="144"/>
      <c r="T218" s="54"/>
      <c r="AT218" s="18" t="s">
        <v>139</v>
      </c>
      <c r="AU218" s="18" t="s">
        <v>82</v>
      </c>
    </row>
    <row r="219" spans="2:51" s="13" customFormat="1" ht="11.25">
      <c r="B219" s="152"/>
      <c r="D219" s="146" t="s">
        <v>141</v>
      </c>
      <c r="E219" s="153" t="s">
        <v>19</v>
      </c>
      <c r="F219" s="154" t="s">
        <v>630</v>
      </c>
      <c r="H219" s="155">
        <v>3.5</v>
      </c>
      <c r="I219" s="156"/>
      <c r="L219" s="152"/>
      <c r="M219" s="157"/>
      <c r="T219" s="158"/>
      <c r="AT219" s="153" t="s">
        <v>141</v>
      </c>
      <c r="AU219" s="153" t="s">
        <v>82</v>
      </c>
      <c r="AV219" s="13" t="s">
        <v>82</v>
      </c>
      <c r="AW219" s="13" t="s">
        <v>33</v>
      </c>
      <c r="AX219" s="13" t="s">
        <v>80</v>
      </c>
      <c r="AY219" s="153" t="s">
        <v>129</v>
      </c>
    </row>
    <row r="220" spans="2:65" s="1" customFormat="1" ht="24.2" customHeight="1">
      <c r="B220" s="33"/>
      <c r="C220" s="170" t="s">
        <v>341</v>
      </c>
      <c r="D220" s="170" t="s">
        <v>631</v>
      </c>
      <c r="E220" s="171" t="s">
        <v>632</v>
      </c>
      <c r="F220" s="172" t="s">
        <v>633</v>
      </c>
      <c r="G220" s="173" t="s">
        <v>162</v>
      </c>
      <c r="H220" s="174">
        <v>3.57</v>
      </c>
      <c r="I220" s="175"/>
      <c r="J220" s="176">
        <f>ROUND(I220*H220,2)</f>
        <v>0</v>
      </c>
      <c r="K220" s="172" t="s">
        <v>136</v>
      </c>
      <c r="L220" s="177"/>
      <c r="M220" s="178" t="s">
        <v>19</v>
      </c>
      <c r="N220" s="179" t="s">
        <v>43</v>
      </c>
      <c r="P220" s="137">
        <f>O220*H220</f>
        <v>0</v>
      </c>
      <c r="Q220" s="137">
        <v>0.118</v>
      </c>
      <c r="R220" s="137">
        <f>Q220*H220</f>
        <v>0.42125999999999997</v>
      </c>
      <c r="S220" s="137">
        <v>0</v>
      </c>
      <c r="T220" s="138">
        <f>S220*H220</f>
        <v>0</v>
      </c>
      <c r="AR220" s="139" t="s">
        <v>179</v>
      </c>
      <c r="AT220" s="139" t="s">
        <v>631</v>
      </c>
      <c r="AU220" s="139" t="s">
        <v>82</v>
      </c>
      <c r="AY220" s="18" t="s">
        <v>129</v>
      </c>
      <c r="BE220" s="140">
        <f>IF(N220="základní",J220,0)</f>
        <v>0</v>
      </c>
      <c r="BF220" s="140">
        <f>IF(N220="snížená",J220,0)</f>
        <v>0</v>
      </c>
      <c r="BG220" s="140">
        <f>IF(N220="zákl. přenesená",J220,0)</f>
        <v>0</v>
      </c>
      <c r="BH220" s="140">
        <f>IF(N220="sníž. přenesená",J220,0)</f>
        <v>0</v>
      </c>
      <c r="BI220" s="140">
        <f>IF(N220="nulová",J220,0)</f>
        <v>0</v>
      </c>
      <c r="BJ220" s="18" t="s">
        <v>80</v>
      </c>
      <c r="BK220" s="140">
        <f>ROUND(I220*H220,2)</f>
        <v>0</v>
      </c>
      <c r="BL220" s="18" t="s">
        <v>137</v>
      </c>
      <c r="BM220" s="139" t="s">
        <v>634</v>
      </c>
    </row>
    <row r="221" spans="2:51" s="13" customFormat="1" ht="11.25">
      <c r="B221" s="152"/>
      <c r="D221" s="146" t="s">
        <v>141</v>
      </c>
      <c r="F221" s="154" t="s">
        <v>635</v>
      </c>
      <c r="H221" s="155">
        <v>3.57</v>
      </c>
      <c r="I221" s="156"/>
      <c r="L221" s="152"/>
      <c r="M221" s="157"/>
      <c r="T221" s="158"/>
      <c r="AT221" s="153" t="s">
        <v>141</v>
      </c>
      <c r="AU221" s="153" t="s">
        <v>82</v>
      </c>
      <c r="AV221" s="13" t="s">
        <v>82</v>
      </c>
      <c r="AW221" s="13" t="s">
        <v>4</v>
      </c>
      <c r="AX221" s="13" t="s">
        <v>80</v>
      </c>
      <c r="AY221" s="153" t="s">
        <v>129</v>
      </c>
    </row>
    <row r="222" spans="2:63" s="11" customFormat="1" ht="22.9" customHeight="1">
      <c r="B222" s="116"/>
      <c r="D222" s="117" t="s">
        <v>71</v>
      </c>
      <c r="E222" s="126" t="s">
        <v>130</v>
      </c>
      <c r="F222" s="126" t="s">
        <v>131</v>
      </c>
      <c r="I222" s="119"/>
      <c r="J222" s="127">
        <f>BK222</f>
        <v>0</v>
      </c>
      <c r="L222" s="116"/>
      <c r="M222" s="121"/>
      <c r="P222" s="122">
        <f>SUM(P223:P266)</f>
        <v>0</v>
      </c>
      <c r="R222" s="122">
        <f>SUM(R223:R266)</f>
        <v>1.1011364200000002</v>
      </c>
      <c r="T222" s="123">
        <f>SUM(T223:T266)</f>
        <v>0</v>
      </c>
      <c r="AR222" s="117" t="s">
        <v>80</v>
      </c>
      <c r="AT222" s="124" t="s">
        <v>71</v>
      </c>
      <c r="AU222" s="124" t="s">
        <v>80</v>
      </c>
      <c r="AY222" s="117" t="s">
        <v>129</v>
      </c>
      <c r="BK222" s="125">
        <f>SUM(BK223:BK266)</f>
        <v>0</v>
      </c>
    </row>
    <row r="223" spans="2:65" s="1" customFormat="1" ht="24.2" customHeight="1">
      <c r="B223" s="33"/>
      <c r="C223" s="128" t="s">
        <v>348</v>
      </c>
      <c r="D223" s="128" t="s">
        <v>132</v>
      </c>
      <c r="E223" s="129" t="s">
        <v>636</v>
      </c>
      <c r="F223" s="130" t="s">
        <v>637</v>
      </c>
      <c r="G223" s="131" t="s">
        <v>162</v>
      </c>
      <c r="H223" s="132">
        <v>136.235</v>
      </c>
      <c r="I223" s="133"/>
      <c r="J223" s="134">
        <f>ROUND(I223*H223,2)</f>
        <v>0</v>
      </c>
      <c r="K223" s="130" t="s">
        <v>136</v>
      </c>
      <c r="L223" s="33"/>
      <c r="M223" s="135" t="s">
        <v>19</v>
      </c>
      <c r="N223" s="136" t="s">
        <v>43</v>
      </c>
      <c r="P223" s="137">
        <f>O223*H223</f>
        <v>0</v>
      </c>
      <c r="Q223" s="137">
        <v>0</v>
      </c>
      <c r="R223" s="137">
        <f>Q223*H223</f>
        <v>0</v>
      </c>
      <c r="S223" s="137">
        <v>0</v>
      </c>
      <c r="T223" s="138">
        <f>S223*H223</f>
        <v>0</v>
      </c>
      <c r="AR223" s="139" t="s">
        <v>137</v>
      </c>
      <c r="AT223" s="139" t="s">
        <v>132</v>
      </c>
      <c r="AU223" s="139" t="s">
        <v>82</v>
      </c>
      <c r="AY223" s="18" t="s">
        <v>129</v>
      </c>
      <c r="BE223" s="140">
        <f>IF(N223="základní",J223,0)</f>
        <v>0</v>
      </c>
      <c r="BF223" s="140">
        <f>IF(N223="snížená",J223,0)</f>
        <v>0</v>
      </c>
      <c r="BG223" s="140">
        <f>IF(N223="zákl. přenesená",J223,0)</f>
        <v>0</v>
      </c>
      <c r="BH223" s="140">
        <f>IF(N223="sníž. přenesená",J223,0)</f>
        <v>0</v>
      </c>
      <c r="BI223" s="140">
        <f>IF(N223="nulová",J223,0)</f>
        <v>0</v>
      </c>
      <c r="BJ223" s="18" t="s">
        <v>80</v>
      </c>
      <c r="BK223" s="140">
        <f>ROUND(I223*H223,2)</f>
        <v>0</v>
      </c>
      <c r="BL223" s="18" t="s">
        <v>137</v>
      </c>
      <c r="BM223" s="139" t="s">
        <v>638</v>
      </c>
    </row>
    <row r="224" spans="2:47" s="1" customFormat="1" ht="11.25">
      <c r="B224" s="33"/>
      <c r="D224" s="141" t="s">
        <v>139</v>
      </c>
      <c r="F224" s="142" t="s">
        <v>639</v>
      </c>
      <c r="I224" s="143"/>
      <c r="L224" s="33"/>
      <c r="M224" s="144"/>
      <c r="T224" s="54"/>
      <c r="AT224" s="18" t="s">
        <v>139</v>
      </c>
      <c r="AU224" s="18" t="s">
        <v>82</v>
      </c>
    </row>
    <row r="225" spans="2:51" s="13" customFormat="1" ht="11.25">
      <c r="B225" s="152"/>
      <c r="D225" s="146" t="s">
        <v>141</v>
      </c>
      <c r="E225" s="153" t="s">
        <v>19</v>
      </c>
      <c r="F225" s="154" t="s">
        <v>606</v>
      </c>
      <c r="H225" s="155">
        <v>7.2</v>
      </c>
      <c r="I225" s="156"/>
      <c r="L225" s="152"/>
      <c r="M225" s="157"/>
      <c r="T225" s="158"/>
      <c r="AT225" s="153" t="s">
        <v>141</v>
      </c>
      <c r="AU225" s="153" t="s">
        <v>82</v>
      </c>
      <c r="AV225" s="13" t="s">
        <v>82</v>
      </c>
      <c r="AW225" s="13" t="s">
        <v>33</v>
      </c>
      <c r="AX225" s="13" t="s">
        <v>72</v>
      </c>
      <c r="AY225" s="153" t="s">
        <v>129</v>
      </c>
    </row>
    <row r="226" spans="2:51" s="13" customFormat="1" ht="11.25">
      <c r="B226" s="152"/>
      <c r="D226" s="146" t="s">
        <v>141</v>
      </c>
      <c r="E226" s="153" t="s">
        <v>19</v>
      </c>
      <c r="F226" s="154" t="s">
        <v>640</v>
      </c>
      <c r="H226" s="155">
        <v>50.78</v>
      </c>
      <c r="I226" s="156"/>
      <c r="L226" s="152"/>
      <c r="M226" s="157"/>
      <c r="T226" s="158"/>
      <c r="AT226" s="153" t="s">
        <v>141</v>
      </c>
      <c r="AU226" s="153" t="s">
        <v>82</v>
      </c>
      <c r="AV226" s="13" t="s">
        <v>82</v>
      </c>
      <c r="AW226" s="13" t="s">
        <v>33</v>
      </c>
      <c r="AX226" s="13" t="s">
        <v>72</v>
      </c>
      <c r="AY226" s="153" t="s">
        <v>129</v>
      </c>
    </row>
    <row r="227" spans="2:51" s="13" customFormat="1" ht="11.25">
      <c r="B227" s="152"/>
      <c r="D227" s="146" t="s">
        <v>141</v>
      </c>
      <c r="E227" s="153" t="s">
        <v>19</v>
      </c>
      <c r="F227" s="154" t="s">
        <v>562</v>
      </c>
      <c r="H227" s="155">
        <v>31.44</v>
      </c>
      <c r="I227" s="156"/>
      <c r="L227" s="152"/>
      <c r="M227" s="157"/>
      <c r="T227" s="158"/>
      <c r="AT227" s="153" t="s">
        <v>141</v>
      </c>
      <c r="AU227" s="153" t="s">
        <v>82</v>
      </c>
      <c r="AV227" s="13" t="s">
        <v>82</v>
      </c>
      <c r="AW227" s="13" t="s">
        <v>33</v>
      </c>
      <c r="AX227" s="13" t="s">
        <v>72</v>
      </c>
      <c r="AY227" s="153" t="s">
        <v>129</v>
      </c>
    </row>
    <row r="228" spans="2:51" s="13" customFormat="1" ht="11.25">
      <c r="B228" s="152"/>
      <c r="D228" s="146" t="s">
        <v>141</v>
      </c>
      <c r="E228" s="153" t="s">
        <v>19</v>
      </c>
      <c r="F228" s="154" t="s">
        <v>641</v>
      </c>
      <c r="H228" s="155">
        <v>18.325</v>
      </c>
      <c r="I228" s="156"/>
      <c r="L228" s="152"/>
      <c r="M228" s="157"/>
      <c r="T228" s="158"/>
      <c r="AT228" s="153" t="s">
        <v>141</v>
      </c>
      <c r="AU228" s="153" t="s">
        <v>82</v>
      </c>
      <c r="AV228" s="13" t="s">
        <v>82</v>
      </c>
      <c r="AW228" s="13" t="s">
        <v>33</v>
      </c>
      <c r="AX228" s="13" t="s">
        <v>72</v>
      </c>
      <c r="AY228" s="153" t="s">
        <v>129</v>
      </c>
    </row>
    <row r="229" spans="2:51" s="13" customFormat="1" ht="11.25">
      <c r="B229" s="152"/>
      <c r="D229" s="146" t="s">
        <v>141</v>
      </c>
      <c r="E229" s="153" t="s">
        <v>19</v>
      </c>
      <c r="F229" s="154" t="s">
        <v>515</v>
      </c>
      <c r="H229" s="155">
        <v>28.49</v>
      </c>
      <c r="I229" s="156"/>
      <c r="L229" s="152"/>
      <c r="M229" s="157"/>
      <c r="T229" s="158"/>
      <c r="AT229" s="153" t="s">
        <v>141</v>
      </c>
      <c r="AU229" s="153" t="s">
        <v>82</v>
      </c>
      <c r="AV229" s="13" t="s">
        <v>82</v>
      </c>
      <c r="AW229" s="13" t="s">
        <v>33</v>
      </c>
      <c r="AX229" s="13" t="s">
        <v>72</v>
      </c>
      <c r="AY229" s="153" t="s">
        <v>129</v>
      </c>
    </row>
    <row r="230" spans="2:51" s="14" customFormat="1" ht="11.25">
      <c r="B230" s="159"/>
      <c r="D230" s="146" t="s">
        <v>141</v>
      </c>
      <c r="E230" s="160" t="s">
        <v>19</v>
      </c>
      <c r="F230" s="161" t="s">
        <v>188</v>
      </c>
      <c r="H230" s="162">
        <v>136.235</v>
      </c>
      <c r="I230" s="163"/>
      <c r="L230" s="159"/>
      <c r="M230" s="164"/>
      <c r="T230" s="165"/>
      <c r="AT230" s="160" t="s">
        <v>141</v>
      </c>
      <c r="AU230" s="160" t="s">
        <v>82</v>
      </c>
      <c r="AV230" s="14" t="s">
        <v>137</v>
      </c>
      <c r="AW230" s="14" t="s">
        <v>33</v>
      </c>
      <c r="AX230" s="14" t="s">
        <v>80</v>
      </c>
      <c r="AY230" s="160" t="s">
        <v>129</v>
      </c>
    </row>
    <row r="231" spans="2:65" s="1" customFormat="1" ht="21.75" customHeight="1">
      <c r="B231" s="33"/>
      <c r="C231" s="128" t="s">
        <v>356</v>
      </c>
      <c r="D231" s="128" t="s">
        <v>132</v>
      </c>
      <c r="E231" s="129" t="s">
        <v>642</v>
      </c>
      <c r="F231" s="130" t="s">
        <v>643</v>
      </c>
      <c r="G231" s="131" t="s">
        <v>162</v>
      </c>
      <c r="H231" s="132">
        <v>7.21</v>
      </c>
      <c r="I231" s="133"/>
      <c r="J231" s="134">
        <f>ROUND(I231*H231,2)</f>
        <v>0</v>
      </c>
      <c r="K231" s="130" t="s">
        <v>136</v>
      </c>
      <c r="L231" s="33"/>
      <c r="M231" s="135" t="s">
        <v>19</v>
      </c>
      <c r="N231" s="136" t="s">
        <v>43</v>
      </c>
      <c r="P231" s="137">
        <f>O231*H231</f>
        <v>0</v>
      </c>
      <c r="Q231" s="137">
        <v>0</v>
      </c>
      <c r="R231" s="137">
        <f>Q231*H231</f>
        <v>0</v>
      </c>
      <c r="S231" s="137">
        <v>0</v>
      </c>
      <c r="T231" s="138">
        <f>S231*H231</f>
        <v>0</v>
      </c>
      <c r="AR231" s="139" t="s">
        <v>137</v>
      </c>
      <c r="AT231" s="139" t="s">
        <v>132</v>
      </c>
      <c r="AU231" s="139" t="s">
        <v>82</v>
      </c>
      <c r="AY231" s="18" t="s">
        <v>129</v>
      </c>
      <c r="BE231" s="140">
        <f>IF(N231="základní",J231,0)</f>
        <v>0</v>
      </c>
      <c r="BF231" s="140">
        <f>IF(N231="snížená",J231,0)</f>
        <v>0</v>
      </c>
      <c r="BG231" s="140">
        <f>IF(N231="zákl. přenesená",J231,0)</f>
        <v>0</v>
      </c>
      <c r="BH231" s="140">
        <f>IF(N231="sníž. přenesená",J231,0)</f>
        <v>0</v>
      </c>
      <c r="BI231" s="140">
        <f>IF(N231="nulová",J231,0)</f>
        <v>0</v>
      </c>
      <c r="BJ231" s="18" t="s">
        <v>80</v>
      </c>
      <c r="BK231" s="140">
        <f>ROUND(I231*H231,2)</f>
        <v>0</v>
      </c>
      <c r="BL231" s="18" t="s">
        <v>137</v>
      </c>
      <c r="BM231" s="139" t="s">
        <v>644</v>
      </c>
    </row>
    <row r="232" spans="2:47" s="1" customFormat="1" ht="11.25">
      <c r="B232" s="33"/>
      <c r="D232" s="141" t="s">
        <v>139</v>
      </c>
      <c r="F232" s="142" t="s">
        <v>645</v>
      </c>
      <c r="I232" s="143"/>
      <c r="L232" s="33"/>
      <c r="M232" s="144"/>
      <c r="T232" s="54"/>
      <c r="AT232" s="18" t="s">
        <v>139</v>
      </c>
      <c r="AU232" s="18" t="s">
        <v>82</v>
      </c>
    </row>
    <row r="233" spans="2:51" s="13" customFormat="1" ht="11.25">
      <c r="B233" s="152"/>
      <c r="D233" s="146" t="s">
        <v>141</v>
      </c>
      <c r="E233" s="153" t="s">
        <v>19</v>
      </c>
      <c r="F233" s="154" t="s">
        <v>494</v>
      </c>
      <c r="H233" s="155">
        <v>7.21</v>
      </c>
      <c r="I233" s="156"/>
      <c r="L233" s="152"/>
      <c r="M233" s="157"/>
      <c r="T233" s="158"/>
      <c r="AT233" s="153" t="s">
        <v>141</v>
      </c>
      <c r="AU233" s="153" t="s">
        <v>82</v>
      </c>
      <c r="AV233" s="13" t="s">
        <v>82</v>
      </c>
      <c r="AW233" s="13" t="s">
        <v>33</v>
      </c>
      <c r="AX233" s="13" t="s">
        <v>80</v>
      </c>
      <c r="AY233" s="153" t="s">
        <v>129</v>
      </c>
    </row>
    <row r="234" spans="2:65" s="1" customFormat="1" ht="33" customHeight="1">
      <c r="B234" s="33"/>
      <c r="C234" s="128" t="s">
        <v>363</v>
      </c>
      <c r="D234" s="128" t="s">
        <v>132</v>
      </c>
      <c r="E234" s="129" t="s">
        <v>646</v>
      </c>
      <c r="F234" s="130" t="s">
        <v>647</v>
      </c>
      <c r="G234" s="131" t="s">
        <v>162</v>
      </c>
      <c r="H234" s="132">
        <v>18.325</v>
      </c>
      <c r="I234" s="133"/>
      <c r="J234" s="134">
        <f>ROUND(I234*H234,2)</f>
        <v>0</v>
      </c>
      <c r="K234" s="130" t="s">
        <v>136</v>
      </c>
      <c r="L234" s="33"/>
      <c r="M234" s="135" t="s">
        <v>19</v>
      </c>
      <c r="N234" s="136" t="s">
        <v>43</v>
      </c>
      <c r="P234" s="137">
        <f>O234*H234</f>
        <v>0</v>
      </c>
      <c r="Q234" s="137">
        <v>0.01162</v>
      </c>
      <c r="R234" s="137">
        <f>Q234*H234</f>
        <v>0.2129365</v>
      </c>
      <c r="S234" s="137">
        <v>0</v>
      </c>
      <c r="T234" s="138">
        <f>S234*H234</f>
        <v>0</v>
      </c>
      <c r="AR234" s="139" t="s">
        <v>137</v>
      </c>
      <c r="AT234" s="139" t="s">
        <v>132</v>
      </c>
      <c r="AU234" s="139" t="s">
        <v>82</v>
      </c>
      <c r="AY234" s="18" t="s">
        <v>129</v>
      </c>
      <c r="BE234" s="140">
        <f>IF(N234="základní",J234,0)</f>
        <v>0</v>
      </c>
      <c r="BF234" s="140">
        <f>IF(N234="snížená",J234,0)</f>
        <v>0</v>
      </c>
      <c r="BG234" s="140">
        <f>IF(N234="zákl. přenesená",J234,0)</f>
        <v>0</v>
      </c>
      <c r="BH234" s="140">
        <f>IF(N234="sníž. přenesená",J234,0)</f>
        <v>0</v>
      </c>
      <c r="BI234" s="140">
        <f>IF(N234="nulová",J234,0)</f>
        <v>0</v>
      </c>
      <c r="BJ234" s="18" t="s">
        <v>80</v>
      </c>
      <c r="BK234" s="140">
        <f>ROUND(I234*H234,2)</f>
        <v>0</v>
      </c>
      <c r="BL234" s="18" t="s">
        <v>137</v>
      </c>
      <c r="BM234" s="139" t="s">
        <v>648</v>
      </c>
    </row>
    <row r="235" spans="2:47" s="1" customFormat="1" ht="11.25">
      <c r="B235" s="33"/>
      <c r="D235" s="141" t="s">
        <v>139</v>
      </c>
      <c r="F235" s="142" t="s">
        <v>649</v>
      </c>
      <c r="I235" s="143"/>
      <c r="L235" s="33"/>
      <c r="M235" s="144"/>
      <c r="T235" s="54"/>
      <c r="AT235" s="18" t="s">
        <v>139</v>
      </c>
      <c r="AU235" s="18" t="s">
        <v>82</v>
      </c>
    </row>
    <row r="236" spans="2:51" s="13" customFormat="1" ht="11.25">
      <c r="B236" s="152"/>
      <c r="D236" s="146" t="s">
        <v>141</v>
      </c>
      <c r="E236" s="153" t="s">
        <v>19</v>
      </c>
      <c r="F236" s="154" t="s">
        <v>641</v>
      </c>
      <c r="H236" s="155">
        <v>18.325</v>
      </c>
      <c r="I236" s="156"/>
      <c r="L236" s="152"/>
      <c r="M236" s="157"/>
      <c r="T236" s="158"/>
      <c r="AT236" s="153" t="s">
        <v>141</v>
      </c>
      <c r="AU236" s="153" t="s">
        <v>82</v>
      </c>
      <c r="AV236" s="13" t="s">
        <v>82</v>
      </c>
      <c r="AW236" s="13" t="s">
        <v>33</v>
      </c>
      <c r="AX236" s="13" t="s">
        <v>80</v>
      </c>
      <c r="AY236" s="153" t="s">
        <v>129</v>
      </c>
    </row>
    <row r="237" spans="2:65" s="1" customFormat="1" ht="33" customHeight="1">
      <c r="B237" s="33"/>
      <c r="C237" s="128" t="s">
        <v>371</v>
      </c>
      <c r="D237" s="128" t="s">
        <v>132</v>
      </c>
      <c r="E237" s="129" t="s">
        <v>650</v>
      </c>
      <c r="F237" s="130" t="s">
        <v>651</v>
      </c>
      <c r="G237" s="131" t="s">
        <v>162</v>
      </c>
      <c r="H237" s="132">
        <v>1.875</v>
      </c>
      <c r="I237" s="133"/>
      <c r="J237" s="134">
        <f>ROUND(I237*H237,2)</f>
        <v>0</v>
      </c>
      <c r="K237" s="130" t="s">
        <v>136</v>
      </c>
      <c r="L237" s="33"/>
      <c r="M237" s="135" t="s">
        <v>19</v>
      </c>
      <c r="N237" s="136" t="s">
        <v>43</v>
      </c>
      <c r="P237" s="137">
        <f>O237*H237</f>
        <v>0</v>
      </c>
      <c r="Q237" s="137">
        <v>0</v>
      </c>
      <c r="R237" s="137">
        <f>Q237*H237</f>
        <v>0</v>
      </c>
      <c r="S237" s="137">
        <v>0</v>
      </c>
      <c r="T237" s="138">
        <f>S237*H237</f>
        <v>0</v>
      </c>
      <c r="AR237" s="139" t="s">
        <v>137</v>
      </c>
      <c r="AT237" s="139" t="s">
        <v>132</v>
      </c>
      <c r="AU237" s="139" t="s">
        <v>82</v>
      </c>
      <c r="AY237" s="18" t="s">
        <v>129</v>
      </c>
      <c r="BE237" s="140">
        <f>IF(N237="základní",J237,0)</f>
        <v>0</v>
      </c>
      <c r="BF237" s="140">
        <f>IF(N237="snížená",J237,0)</f>
        <v>0</v>
      </c>
      <c r="BG237" s="140">
        <f>IF(N237="zákl. přenesená",J237,0)</f>
        <v>0</v>
      </c>
      <c r="BH237" s="140">
        <f>IF(N237="sníž. přenesená",J237,0)</f>
        <v>0</v>
      </c>
      <c r="BI237" s="140">
        <f>IF(N237="nulová",J237,0)</f>
        <v>0</v>
      </c>
      <c r="BJ237" s="18" t="s">
        <v>80</v>
      </c>
      <c r="BK237" s="140">
        <f>ROUND(I237*H237,2)</f>
        <v>0</v>
      </c>
      <c r="BL237" s="18" t="s">
        <v>137</v>
      </c>
      <c r="BM237" s="139" t="s">
        <v>652</v>
      </c>
    </row>
    <row r="238" spans="2:47" s="1" customFormat="1" ht="11.25">
      <c r="B238" s="33"/>
      <c r="D238" s="141" t="s">
        <v>139</v>
      </c>
      <c r="F238" s="142" t="s">
        <v>653</v>
      </c>
      <c r="I238" s="143"/>
      <c r="L238" s="33"/>
      <c r="M238" s="144"/>
      <c r="T238" s="54"/>
      <c r="AT238" s="18" t="s">
        <v>139</v>
      </c>
      <c r="AU238" s="18" t="s">
        <v>82</v>
      </c>
    </row>
    <row r="239" spans="2:51" s="13" customFormat="1" ht="11.25">
      <c r="B239" s="152"/>
      <c r="D239" s="146" t="s">
        <v>141</v>
      </c>
      <c r="E239" s="153" t="s">
        <v>19</v>
      </c>
      <c r="F239" s="154" t="s">
        <v>654</v>
      </c>
      <c r="H239" s="155">
        <v>1.875</v>
      </c>
      <c r="I239" s="156"/>
      <c r="L239" s="152"/>
      <c r="M239" s="157"/>
      <c r="T239" s="158"/>
      <c r="AT239" s="153" t="s">
        <v>141</v>
      </c>
      <c r="AU239" s="153" t="s">
        <v>82</v>
      </c>
      <c r="AV239" s="13" t="s">
        <v>82</v>
      </c>
      <c r="AW239" s="13" t="s">
        <v>33</v>
      </c>
      <c r="AX239" s="13" t="s">
        <v>80</v>
      </c>
      <c r="AY239" s="153" t="s">
        <v>129</v>
      </c>
    </row>
    <row r="240" spans="2:65" s="1" customFormat="1" ht="37.9" customHeight="1">
      <c r="B240" s="33"/>
      <c r="C240" s="128" t="s">
        <v>378</v>
      </c>
      <c r="D240" s="128" t="s">
        <v>132</v>
      </c>
      <c r="E240" s="129" t="s">
        <v>655</v>
      </c>
      <c r="F240" s="130" t="s">
        <v>656</v>
      </c>
      <c r="G240" s="131" t="s">
        <v>191</v>
      </c>
      <c r="H240" s="132">
        <v>13.333</v>
      </c>
      <c r="I240" s="133"/>
      <c r="J240" s="134">
        <f>ROUND(I240*H240,2)</f>
        <v>0</v>
      </c>
      <c r="K240" s="130" t="s">
        <v>136</v>
      </c>
      <c r="L240" s="33"/>
      <c r="M240" s="135" t="s">
        <v>19</v>
      </c>
      <c r="N240" s="136" t="s">
        <v>43</v>
      </c>
      <c r="P240" s="137">
        <f>O240*H240</f>
        <v>0</v>
      </c>
      <c r="Q240" s="137">
        <v>0.00024</v>
      </c>
      <c r="R240" s="137">
        <f>Q240*H240</f>
        <v>0.00319992</v>
      </c>
      <c r="S240" s="137">
        <v>0</v>
      </c>
      <c r="T240" s="138">
        <f>S240*H240</f>
        <v>0</v>
      </c>
      <c r="AR240" s="139" t="s">
        <v>137</v>
      </c>
      <c r="AT240" s="139" t="s">
        <v>132</v>
      </c>
      <c r="AU240" s="139" t="s">
        <v>82</v>
      </c>
      <c r="AY240" s="18" t="s">
        <v>129</v>
      </c>
      <c r="BE240" s="140">
        <f>IF(N240="základní",J240,0)</f>
        <v>0</v>
      </c>
      <c r="BF240" s="140">
        <f>IF(N240="snížená",J240,0)</f>
        <v>0</v>
      </c>
      <c r="BG240" s="140">
        <f>IF(N240="zákl. přenesená",J240,0)</f>
        <v>0</v>
      </c>
      <c r="BH240" s="140">
        <f>IF(N240="sníž. přenesená",J240,0)</f>
        <v>0</v>
      </c>
      <c r="BI240" s="140">
        <f>IF(N240="nulová",J240,0)</f>
        <v>0</v>
      </c>
      <c r="BJ240" s="18" t="s">
        <v>80</v>
      </c>
      <c r="BK240" s="140">
        <f>ROUND(I240*H240,2)</f>
        <v>0</v>
      </c>
      <c r="BL240" s="18" t="s">
        <v>137</v>
      </c>
      <c r="BM240" s="139" t="s">
        <v>657</v>
      </c>
    </row>
    <row r="241" spans="2:47" s="1" customFormat="1" ht="11.25">
      <c r="B241" s="33"/>
      <c r="D241" s="141" t="s">
        <v>139</v>
      </c>
      <c r="F241" s="142" t="s">
        <v>658</v>
      </c>
      <c r="I241" s="143"/>
      <c r="L241" s="33"/>
      <c r="M241" s="144"/>
      <c r="T241" s="54"/>
      <c r="AT241" s="18" t="s">
        <v>139</v>
      </c>
      <c r="AU241" s="18" t="s">
        <v>82</v>
      </c>
    </row>
    <row r="242" spans="2:47" s="1" customFormat="1" ht="39">
      <c r="B242" s="33"/>
      <c r="D242" s="146" t="s">
        <v>503</v>
      </c>
      <c r="F242" s="169" t="s">
        <v>659</v>
      </c>
      <c r="I242" s="143"/>
      <c r="L242" s="33"/>
      <c r="M242" s="144"/>
      <c r="T242" s="54"/>
      <c r="AT242" s="18" t="s">
        <v>503</v>
      </c>
      <c r="AU242" s="18" t="s">
        <v>82</v>
      </c>
    </row>
    <row r="243" spans="2:51" s="13" customFormat="1" ht="11.25">
      <c r="B243" s="152"/>
      <c r="D243" s="146" t="s">
        <v>141</v>
      </c>
      <c r="E243" s="153" t="s">
        <v>19</v>
      </c>
      <c r="F243" s="154" t="s">
        <v>660</v>
      </c>
      <c r="H243" s="155">
        <v>13.333</v>
      </c>
      <c r="I243" s="156"/>
      <c r="L243" s="152"/>
      <c r="M243" s="157"/>
      <c r="T243" s="158"/>
      <c r="AT243" s="153" t="s">
        <v>141</v>
      </c>
      <c r="AU243" s="153" t="s">
        <v>82</v>
      </c>
      <c r="AV243" s="13" t="s">
        <v>82</v>
      </c>
      <c r="AW243" s="13" t="s">
        <v>33</v>
      </c>
      <c r="AX243" s="13" t="s">
        <v>80</v>
      </c>
      <c r="AY243" s="153" t="s">
        <v>129</v>
      </c>
    </row>
    <row r="244" spans="2:65" s="1" customFormat="1" ht="24.2" customHeight="1">
      <c r="B244" s="33"/>
      <c r="C244" s="170" t="s">
        <v>385</v>
      </c>
      <c r="D244" s="170" t="s">
        <v>631</v>
      </c>
      <c r="E244" s="171" t="s">
        <v>661</v>
      </c>
      <c r="F244" s="172" t="s">
        <v>662</v>
      </c>
      <c r="G244" s="173" t="s">
        <v>255</v>
      </c>
      <c r="H244" s="174">
        <v>0.005</v>
      </c>
      <c r="I244" s="175"/>
      <c r="J244" s="176">
        <f>ROUND(I244*H244,2)</f>
        <v>0</v>
      </c>
      <c r="K244" s="172" t="s">
        <v>136</v>
      </c>
      <c r="L244" s="177"/>
      <c r="M244" s="178" t="s">
        <v>19</v>
      </c>
      <c r="N244" s="179" t="s">
        <v>43</v>
      </c>
      <c r="P244" s="137">
        <f>O244*H244</f>
        <v>0</v>
      </c>
      <c r="Q244" s="137">
        <v>1</v>
      </c>
      <c r="R244" s="137">
        <f>Q244*H244</f>
        <v>0.005</v>
      </c>
      <c r="S244" s="137">
        <v>0</v>
      </c>
      <c r="T244" s="138">
        <f>S244*H244</f>
        <v>0</v>
      </c>
      <c r="AR244" s="139" t="s">
        <v>179</v>
      </c>
      <c r="AT244" s="139" t="s">
        <v>631</v>
      </c>
      <c r="AU244" s="139" t="s">
        <v>82</v>
      </c>
      <c r="AY244" s="18" t="s">
        <v>129</v>
      </c>
      <c r="BE244" s="140">
        <f>IF(N244="základní",J244,0)</f>
        <v>0</v>
      </c>
      <c r="BF244" s="140">
        <f>IF(N244="snížená",J244,0)</f>
        <v>0</v>
      </c>
      <c r="BG244" s="140">
        <f>IF(N244="zákl. přenesená",J244,0)</f>
        <v>0</v>
      </c>
      <c r="BH244" s="140">
        <f>IF(N244="sníž. přenesená",J244,0)</f>
        <v>0</v>
      </c>
      <c r="BI244" s="140">
        <f>IF(N244="nulová",J244,0)</f>
        <v>0</v>
      </c>
      <c r="BJ244" s="18" t="s">
        <v>80</v>
      </c>
      <c r="BK244" s="140">
        <f>ROUND(I244*H244,2)</f>
        <v>0</v>
      </c>
      <c r="BL244" s="18" t="s">
        <v>137</v>
      </c>
      <c r="BM244" s="139" t="s">
        <v>663</v>
      </c>
    </row>
    <row r="245" spans="2:51" s="13" customFormat="1" ht="11.25">
      <c r="B245" s="152"/>
      <c r="D245" s="146" t="s">
        <v>141</v>
      </c>
      <c r="F245" s="154" t="s">
        <v>664</v>
      </c>
      <c r="H245" s="155">
        <v>0.005</v>
      </c>
      <c r="I245" s="156"/>
      <c r="L245" s="152"/>
      <c r="M245" s="157"/>
      <c r="T245" s="158"/>
      <c r="AT245" s="153" t="s">
        <v>141</v>
      </c>
      <c r="AU245" s="153" t="s">
        <v>82</v>
      </c>
      <c r="AV245" s="13" t="s">
        <v>82</v>
      </c>
      <c r="AW245" s="13" t="s">
        <v>4</v>
      </c>
      <c r="AX245" s="13" t="s">
        <v>80</v>
      </c>
      <c r="AY245" s="153" t="s">
        <v>129</v>
      </c>
    </row>
    <row r="246" spans="2:65" s="1" customFormat="1" ht="24.2" customHeight="1">
      <c r="B246" s="33"/>
      <c r="C246" s="128" t="s">
        <v>392</v>
      </c>
      <c r="D246" s="128" t="s">
        <v>132</v>
      </c>
      <c r="E246" s="129" t="s">
        <v>665</v>
      </c>
      <c r="F246" s="130" t="s">
        <v>666</v>
      </c>
      <c r="G246" s="131" t="s">
        <v>191</v>
      </c>
      <c r="H246" s="132">
        <v>13.333</v>
      </c>
      <c r="I246" s="133"/>
      <c r="J246" s="134">
        <f>ROUND(I246*H246,2)</f>
        <v>0</v>
      </c>
      <c r="K246" s="130" t="s">
        <v>136</v>
      </c>
      <c r="L246" s="33"/>
      <c r="M246" s="135" t="s">
        <v>19</v>
      </c>
      <c r="N246" s="136" t="s">
        <v>43</v>
      </c>
      <c r="P246" s="137">
        <f>O246*H246</f>
        <v>0</v>
      </c>
      <c r="Q246" s="137">
        <v>0</v>
      </c>
      <c r="R246" s="137">
        <f>Q246*H246</f>
        <v>0</v>
      </c>
      <c r="S246" s="137">
        <v>0</v>
      </c>
      <c r="T246" s="138">
        <f>S246*H246</f>
        <v>0</v>
      </c>
      <c r="AR246" s="139" t="s">
        <v>137</v>
      </c>
      <c r="AT246" s="139" t="s">
        <v>132</v>
      </c>
      <c r="AU246" s="139" t="s">
        <v>82</v>
      </c>
      <c r="AY246" s="18" t="s">
        <v>129</v>
      </c>
      <c r="BE246" s="140">
        <f>IF(N246="základní",J246,0)</f>
        <v>0</v>
      </c>
      <c r="BF246" s="140">
        <f>IF(N246="snížená",J246,0)</f>
        <v>0</v>
      </c>
      <c r="BG246" s="140">
        <f>IF(N246="zákl. přenesená",J246,0)</f>
        <v>0</v>
      </c>
      <c r="BH246" s="140">
        <f>IF(N246="sníž. přenesená",J246,0)</f>
        <v>0</v>
      </c>
      <c r="BI246" s="140">
        <f>IF(N246="nulová",J246,0)</f>
        <v>0</v>
      </c>
      <c r="BJ246" s="18" t="s">
        <v>80</v>
      </c>
      <c r="BK246" s="140">
        <f>ROUND(I246*H246,2)</f>
        <v>0</v>
      </c>
      <c r="BL246" s="18" t="s">
        <v>137</v>
      </c>
      <c r="BM246" s="139" t="s">
        <v>667</v>
      </c>
    </row>
    <row r="247" spans="2:47" s="1" customFormat="1" ht="11.25">
      <c r="B247" s="33"/>
      <c r="D247" s="141" t="s">
        <v>139</v>
      </c>
      <c r="F247" s="142" t="s">
        <v>668</v>
      </c>
      <c r="I247" s="143"/>
      <c r="L247" s="33"/>
      <c r="M247" s="144"/>
      <c r="T247" s="54"/>
      <c r="AT247" s="18" t="s">
        <v>139</v>
      </c>
      <c r="AU247" s="18" t="s">
        <v>82</v>
      </c>
    </row>
    <row r="248" spans="2:65" s="1" customFormat="1" ht="24.2" customHeight="1">
      <c r="B248" s="33"/>
      <c r="C248" s="128" t="s">
        <v>397</v>
      </c>
      <c r="D248" s="128" t="s">
        <v>132</v>
      </c>
      <c r="E248" s="129" t="s">
        <v>669</v>
      </c>
      <c r="F248" s="130" t="s">
        <v>670</v>
      </c>
      <c r="G248" s="131" t="s">
        <v>191</v>
      </c>
      <c r="H248" s="132">
        <v>13.333</v>
      </c>
      <c r="I248" s="133"/>
      <c r="J248" s="134">
        <f>ROUND(I248*H248,2)</f>
        <v>0</v>
      </c>
      <c r="K248" s="130" t="s">
        <v>136</v>
      </c>
      <c r="L248" s="33"/>
      <c r="M248" s="135" t="s">
        <v>19</v>
      </c>
      <c r="N248" s="136" t="s">
        <v>43</v>
      </c>
      <c r="P248" s="137">
        <f>O248*H248</f>
        <v>0</v>
      </c>
      <c r="Q248" s="137">
        <v>0</v>
      </c>
      <c r="R248" s="137">
        <f>Q248*H248</f>
        <v>0</v>
      </c>
      <c r="S248" s="137">
        <v>0</v>
      </c>
      <c r="T248" s="138">
        <f>S248*H248</f>
        <v>0</v>
      </c>
      <c r="AR248" s="139" t="s">
        <v>137</v>
      </c>
      <c r="AT248" s="139" t="s">
        <v>132</v>
      </c>
      <c r="AU248" s="139" t="s">
        <v>82</v>
      </c>
      <c r="AY248" s="18" t="s">
        <v>129</v>
      </c>
      <c r="BE248" s="140">
        <f>IF(N248="základní",J248,0)</f>
        <v>0</v>
      </c>
      <c r="BF248" s="140">
        <f>IF(N248="snížená",J248,0)</f>
        <v>0</v>
      </c>
      <c r="BG248" s="140">
        <f>IF(N248="zákl. přenesená",J248,0)</f>
        <v>0</v>
      </c>
      <c r="BH248" s="140">
        <f>IF(N248="sníž. přenesená",J248,0)</f>
        <v>0</v>
      </c>
      <c r="BI248" s="140">
        <f>IF(N248="nulová",J248,0)</f>
        <v>0</v>
      </c>
      <c r="BJ248" s="18" t="s">
        <v>80</v>
      </c>
      <c r="BK248" s="140">
        <f>ROUND(I248*H248,2)</f>
        <v>0</v>
      </c>
      <c r="BL248" s="18" t="s">
        <v>137</v>
      </c>
      <c r="BM248" s="139" t="s">
        <v>671</v>
      </c>
    </row>
    <row r="249" spans="2:47" s="1" customFormat="1" ht="11.25">
      <c r="B249" s="33"/>
      <c r="D249" s="141" t="s">
        <v>139</v>
      </c>
      <c r="F249" s="142" t="s">
        <v>672</v>
      </c>
      <c r="I249" s="143"/>
      <c r="L249" s="33"/>
      <c r="M249" s="144"/>
      <c r="T249" s="54"/>
      <c r="AT249" s="18" t="s">
        <v>139</v>
      </c>
      <c r="AU249" s="18" t="s">
        <v>82</v>
      </c>
    </row>
    <row r="250" spans="2:65" s="1" customFormat="1" ht="16.5" customHeight="1">
      <c r="B250" s="33"/>
      <c r="C250" s="128" t="s">
        <v>403</v>
      </c>
      <c r="D250" s="128" t="s">
        <v>132</v>
      </c>
      <c r="E250" s="129" t="s">
        <v>673</v>
      </c>
      <c r="F250" s="130" t="s">
        <v>674</v>
      </c>
      <c r="G250" s="131" t="s">
        <v>374</v>
      </c>
      <c r="H250" s="132">
        <v>2</v>
      </c>
      <c r="I250" s="133"/>
      <c r="J250" s="134">
        <f>ROUND(I250*H250,2)</f>
        <v>0</v>
      </c>
      <c r="K250" s="130" t="s">
        <v>19</v>
      </c>
      <c r="L250" s="33"/>
      <c r="M250" s="135" t="s">
        <v>19</v>
      </c>
      <c r="N250" s="136" t="s">
        <v>43</v>
      </c>
      <c r="P250" s="137">
        <f>O250*H250</f>
        <v>0</v>
      </c>
      <c r="Q250" s="137">
        <v>0.1</v>
      </c>
      <c r="R250" s="137">
        <f>Q250*H250</f>
        <v>0.2</v>
      </c>
      <c r="S250" s="137">
        <v>0</v>
      </c>
      <c r="T250" s="138">
        <f>S250*H250</f>
        <v>0</v>
      </c>
      <c r="AR250" s="139" t="s">
        <v>137</v>
      </c>
      <c r="AT250" s="139" t="s">
        <v>132</v>
      </c>
      <c r="AU250" s="139" t="s">
        <v>82</v>
      </c>
      <c r="AY250" s="18" t="s">
        <v>129</v>
      </c>
      <c r="BE250" s="140">
        <f>IF(N250="základní",J250,0)</f>
        <v>0</v>
      </c>
      <c r="BF250" s="140">
        <f>IF(N250="snížená",J250,0)</f>
        <v>0</v>
      </c>
      <c r="BG250" s="140">
        <f>IF(N250="zákl. přenesená",J250,0)</f>
        <v>0</v>
      </c>
      <c r="BH250" s="140">
        <f>IF(N250="sníž. přenesená",J250,0)</f>
        <v>0</v>
      </c>
      <c r="BI250" s="140">
        <f>IF(N250="nulová",J250,0)</f>
        <v>0</v>
      </c>
      <c r="BJ250" s="18" t="s">
        <v>80</v>
      </c>
      <c r="BK250" s="140">
        <f>ROUND(I250*H250,2)</f>
        <v>0</v>
      </c>
      <c r="BL250" s="18" t="s">
        <v>137</v>
      </c>
      <c r="BM250" s="139" t="s">
        <v>675</v>
      </c>
    </row>
    <row r="251" spans="2:51" s="13" customFormat="1" ht="11.25">
      <c r="B251" s="152"/>
      <c r="D251" s="146" t="s">
        <v>141</v>
      </c>
      <c r="E251" s="153" t="s">
        <v>19</v>
      </c>
      <c r="F251" s="154" t="s">
        <v>676</v>
      </c>
      <c r="H251" s="155">
        <v>1</v>
      </c>
      <c r="I251" s="156"/>
      <c r="L251" s="152"/>
      <c r="M251" s="157"/>
      <c r="T251" s="158"/>
      <c r="AT251" s="153" t="s">
        <v>141</v>
      </c>
      <c r="AU251" s="153" t="s">
        <v>82</v>
      </c>
      <c r="AV251" s="13" t="s">
        <v>82</v>
      </c>
      <c r="AW251" s="13" t="s">
        <v>33</v>
      </c>
      <c r="AX251" s="13" t="s">
        <v>72</v>
      </c>
      <c r="AY251" s="153" t="s">
        <v>129</v>
      </c>
    </row>
    <row r="252" spans="2:51" s="13" customFormat="1" ht="11.25">
      <c r="B252" s="152"/>
      <c r="D252" s="146" t="s">
        <v>141</v>
      </c>
      <c r="E252" s="153" t="s">
        <v>19</v>
      </c>
      <c r="F252" s="154" t="s">
        <v>677</v>
      </c>
      <c r="H252" s="155">
        <v>1</v>
      </c>
      <c r="I252" s="156"/>
      <c r="L252" s="152"/>
      <c r="M252" s="157"/>
      <c r="T252" s="158"/>
      <c r="AT252" s="153" t="s">
        <v>141</v>
      </c>
      <c r="AU252" s="153" t="s">
        <v>82</v>
      </c>
      <c r="AV252" s="13" t="s">
        <v>82</v>
      </c>
      <c r="AW252" s="13" t="s">
        <v>33</v>
      </c>
      <c r="AX252" s="13" t="s">
        <v>72</v>
      </c>
      <c r="AY252" s="153" t="s">
        <v>129</v>
      </c>
    </row>
    <row r="253" spans="2:51" s="14" customFormat="1" ht="11.25">
      <c r="B253" s="159"/>
      <c r="D253" s="146" t="s">
        <v>141</v>
      </c>
      <c r="E253" s="160" t="s">
        <v>19</v>
      </c>
      <c r="F253" s="161" t="s">
        <v>188</v>
      </c>
      <c r="H253" s="162">
        <v>2</v>
      </c>
      <c r="I253" s="163"/>
      <c r="L253" s="159"/>
      <c r="M253" s="164"/>
      <c r="T253" s="165"/>
      <c r="AT253" s="160" t="s">
        <v>141</v>
      </c>
      <c r="AU253" s="160" t="s">
        <v>82</v>
      </c>
      <c r="AV253" s="14" t="s">
        <v>137</v>
      </c>
      <c r="AW253" s="14" t="s">
        <v>33</v>
      </c>
      <c r="AX253" s="14" t="s">
        <v>80</v>
      </c>
      <c r="AY253" s="160" t="s">
        <v>129</v>
      </c>
    </row>
    <row r="254" spans="2:65" s="1" customFormat="1" ht="21.75" customHeight="1">
      <c r="B254" s="33"/>
      <c r="C254" s="128" t="s">
        <v>408</v>
      </c>
      <c r="D254" s="128" t="s">
        <v>132</v>
      </c>
      <c r="E254" s="129" t="s">
        <v>678</v>
      </c>
      <c r="F254" s="130" t="s">
        <v>679</v>
      </c>
      <c r="G254" s="131" t="s">
        <v>374</v>
      </c>
      <c r="H254" s="132">
        <v>1</v>
      </c>
      <c r="I254" s="133"/>
      <c r="J254" s="134">
        <f>ROUND(I254*H254,2)</f>
        <v>0</v>
      </c>
      <c r="K254" s="130" t="s">
        <v>19</v>
      </c>
      <c r="L254" s="33"/>
      <c r="M254" s="135" t="s">
        <v>19</v>
      </c>
      <c r="N254" s="136" t="s">
        <v>43</v>
      </c>
      <c r="P254" s="137">
        <f>O254*H254</f>
        <v>0</v>
      </c>
      <c r="Q254" s="137">
        <v>0.1</v>
      </c>
      <c r="R254" s="137">
        <f>Q254*H254</f>
        <v>0.1</v>
      </c>
      <c r="S254" s="137">
        <v>0</v>
      </c>
      <c r="T254" s="138">
        <f>S254*H254</f>
        <v>0</v>
      </c>
      <c r="AR254" s="139" t="s">
        <v>137</v>
      </c>
      <c r="AT254" s="139" t="s">
        <v>132</v>
      </c>
      <c r="AU254" s="139" t="s">
        <v>82</v>
      </c>
      <c r="AY254" s="18" t="s">
        <v>129</v>
      </c>
      <c r="BE254" s="140">
        <f>IF(N254="základní",J254,0)</f>
        <v>0</v>
      </c>
      <c r="BF254" s="140">
        <f>IF(N254="snížená",J254,0)</f>
        <v>0</v>
      </c>
      <c r="BG254" s="140">
        <f>IF(N254="zákl. přenesená",J254,0)</f>
        <v>0</v>
      </c>
      <c r="BH254" s="140">
        <f>IF(N254="sníž. přenesená",J254,0)</f>
        <v>0</v>
      </c>
      <c r="BI254" s="140">
        <f>IF(N254="nulová",J254,0)</f>
        <v>0</v>
      </c>
      <c r="BJ254" s="18" t="s">
        <v>80</v>
      </c>
      <c r="BK254" s="140">
        <f>ROUND(I254*H254,2)</f>
        <v>0</v>
      </c>
      <c r="BL254" s="18" t="s">
        <v>137</v>
      </c>
      <c r="BM254" s="139" t="s">
        <v>680</v>
      </c>
    </row>
    <row r="255" spans="2:51" s="13" customFormat="1" ht="11.25">
      <c r="B255" s="152"/>
      <c r="D255" s="146" t="s">
        <v>141</v>
      </c>
      <c r="E255" s="153" t="s">
        <v>19</v>
      </c>
      <c r="F255" s="154" t="s">
        <v>443</v>
      </c>
      <c r="H255" s="155">
        <v>1</v>
      </c>
      <c r="I255" s="156"/>
      <c r="L255" s="152"/>
      <c r="M255" s="157"/>
      <c r="T255" s="158"/>
      <c r="AT255" s="153" t="s">
        <v>141</v>
      </c>
      <c r="AU255" s="153" t="s">
        <v>82</v>
      </c>
      <c r="AV255" s="13" t="s">
        <v>82</v>
      </c>
      <c r="AW255" s="13" t="s">
        <v>33</v>
      </c>
      <c r="AX255" s="13" t="s">
        <v>80</v>
      </c>
      <c r="AY255" s="153" t="s">
        <v>129</v>
      </c>
    </row>
    <row r="256" spans="2:65" s="1" customFormat="1" ht="16.5" customHeight="1">
      <c r="B256" s="33"/>
      <c r="C256" s="128" t="s">
        <v>414</v>
      </c>
      <c r="D256" s="128" t="s">
        <v>132</v>
      </c>
      <c r="E256" s="129" t="s">
        <v>681</v>
      </c>
      <c r="F256" s="130" t="s">
        <v>682</v>
      </c>
      <c r="G256" s="131" t="s">
        <v>175</v>
      </c>
      <c r="H256" s="132">
        <v>6</v>
      </c>
      <c r="I256" s="133"/>
      <c r="J256" s="134">
        <f>ROUND(I256*H256,2)</f>
        <v>0</v>
      </c>
      <c r="K256" s="130" t="s">
        <v>19</v>
      </c>
      <c r="L256" s="33"/>
      <c r="M256" s="135" t="s">
        <v>19</v>
      </c>
      <c r="N256" s="136" t="s">
        <v>43</v>
      </c>
      <c r="P256" s="137">
        <f>O256*H256</f>
        <v>0</v>
      </c>
      <c r="Q256" s="137">
        <v>0.05</v>
      </c>
      <c r="R256" s="137">
        <f>Q256*H256</f>
        <v>0.30000000000000004</v>
      </c>
      <c r="S256" s="137">
        <v>0</v>
      </c>
      <c r="T256" s="138">
        <f>S256*H256</f>
        <v>0</v>
      </c>
      <c r="AR256" s="139" t="s">
        <v>137</v>
      </c>
      <c r="AT256" s="139" t="s">
        <v>132</v>
      </c>
      <c r="AU256" s="139" t="s">
        <v>82</v>
      </c>
      <c r="AY256" s="18" t="s">
        <v>129</v>
      </c>
      <c r="BE256" s="140">
        <f>IF(N256="základní",J256,0)</f>
        <v>0</v>
      </c>
      <c r="BF256" s="140">
        <f>IF(N256="snížená",J256,0)</f>
        <v>0</v>
      </c>
      <c r="BG256" s="140">
        <f>IF(N256="zákl. přenesená",J256,0)</f>
        <v>0</v>
      </c>
      <c r="BH256" s="140">
        <f>IF(N256="sníž. přenesená",J256,0)</f>
        <v>0</v>
      </c>
      <c r="BI256" s="140">
        <f>IF(N256="nulová",J256,0)</f>
        <v>0</v>
      </c>
      <c r="BJ256" s="18" t="s">
        <v>80</v>
      </c>
      <c r="BK256" s="140">
        <f>ROUND(I256*H256,2)</f>
        <v>0</v>
      </c>
      <c r="BL256" s="18" t="s">
        <v>137</v>
      </c>
      <c r="BM256" s="139" t="s">
        <v>683</v>
      </c>
    </row>
    <row r="257" spans="2:47" s="1" customFormat="1" ht="68.25">
      <c r="B257" s="33"/>
      <c r="D257" s="146" t="s">
        <v>503</v>
      </c>
      <c r="F257" s="169" t="s">
        <v>684</v>
      </c>
      <c r="I257" s="143"/>
      <c r="L257" s="33"/>
      <c r="M257" s="144"/>
      <c r="T257" s="54"/>
      <c r="AT257" s="18" t="s">
        <v>503</v>
      </c>
      <c r="AU257" s="18" t="s">
        <v>82</v>
      </c>
    </row>
    <row r="258" spans="2:51" s="13" customFormat="1" ht="11.25">
      <c r="B258" s="152"/>
      <c r="D258" s="146" t="s">
        <v>141</v>
      </c>
      <c r="E258" s="153" t="s">
        <v>19</v>
      </c>
      <c r="F258" s="154" t="s">
        <v>685</v>
      </c>
      <c r="H258" s="155">
        <v>6</v>
      </c>
      <c r="I258" s="156"/>
      <c r="L258" s="152"/>
      <c r="M258" s="157"/>
      <c r="T258" s="158"/>
      <c r="AT258" s="153" t="s">
        <v>141</v>
      </c>
      <c r="AU258" s="153" t="s">
        <v>82</v>
      </c>
      <c r="AV258" s="13" t="s">
        <v>82</v>
      </c>
      <c r="AW258" s="13" t="s">
        <v>33</v>
      </c>
      <c r="AX258" s="13" t="s">
        <v>80</v>
      </c>
      <c r="AY258" s="153" t="s">
        <v>129</v>
      </c>
    </row>
    <row r="259" spans="2:65" s="1" customFormat="1" ht="16.5" customHeight="1">
      <c r="B259" s="33"/>
      <c r="C259" s="128" t="s">
        <v>419</v>
      </c>
      <c r="D259" s="128" t="s">
        <v>132</v>
      </c>
      <c r="E259" s="129" t="s">
        <v>686</v>
      </c>
      <c r="F259" s="130" t="s">
        <v>687</v>
      </c>
      <c r="G259" s="131" t="s">
        <v>175</v>
      </c>
      <c r="H259" s="132">
        <v>5</v>
      </c>
      <c r="I259" s="133"/>
      <c r="J259" s="134">
        <f>ROUND(I259*H259,2)</f>
        <v>0</v>
      </c>
      <c r="K259" s="130" t="s">
        <v>19</v>
      </c>
      <c r="L259" s="33"/>
      <c r="M259" s="135" t="s">
        <v>19</v>
      </c>
      <c r="N259" s="136" t="s">
        <v>43</v>
      </c>
      <c r="P259" s="137">
        <f>O259*H259</f>
        <v>0</v>
      </c>
      <c r="Q259" s="137">
        <v>0.05</v>
      </c>
      <c r="R259" s="137">
        <f>Q259*H259</f>
        <v>0.25</v>
      </c>
      <c r="S259" s="137">
        <v>0</v>
      </c>
      <c r="T259" s="138">
        <f>S259*H259</f>
        <v>0</v>
      </c>
      <c r="AR259" s="139" t="s">
        <v>137</v>
      </c>
      <c r="AT259" s="139" t="s">
        <v>132</v>
      </c>
      <c r="AU259" s="139" t="s">
        <v>82</v>
      </c>
      <c r="AY259" s="18" t="s">
        <v>129</v>
      </c>
      <c r="BE259" s="140">
        <f>IF(N259="základní",J259,0)</f>
        <v>0</v>
      </c>
      <c r="BF259" s="140">
        <f>IF(N259="snížená",J259,0)</f>
        <v>0</v>
      </c>
      <c r="BG259" s="140">
        <f>IF(N259="zákl. přenesená",J259,0)</f>
        <v>0</v>
      </c>
      <c r="BH259" s="140">
        <f>IF(N259="sníž. přenesená",J259,0)</f>
        <v>0</v>
      </c>
      <c r="BI259" s="140">
        <f>IF(N259="nulová",J259,0)</f>
        <v>0</v>
      </c>
      <c r="BJ259" s="18" t="s">
        <v>80</v>
      </c>
      <c r="BK259" s="140">
        <f>ROUND(I259*H259,2)</f>
        <v>0</v>
      </c>
      <c r="BL259" s="18" t="s">
        <v>137</v>
      </c>
      <c r="BM259" s="139" t="s">
        <v>688</v>
      </c>
    </row>
    <row r="260" spans="2:47" s="1" customFormat="1" ht="107.25">
      <c r="B260" s="33"/>
      <c r="D260" s="146" t="s">
        <v>503</v>
      </c>
      <c r="F260" s="169" t="s">
        <v>689</v>
      </c>
      <c r="I260" s="143"/>
      <c r="L260" s="33"/>
      <c r="M260" s="144"/>
      <c r="T260" s="54"/>
      <c r="AT260" s="18" t="s">
        <v>503</v>
      </c>
      <c r="AU260" s="18" t="s">
        <v>82</v>
      </c>
    </row>
    <row r="261" spans="2:51" s="13" customFormat="1" ht="11.25">
      <c r="B261" s="152"/>
      <c r="D261" s="146" t="s">
        <v>141</v>
      </c>
      <c r="E261" s="153" t="s">
        <v>19</v>
      </c>
      <c r="F261" s="154" t="s">
        <v>690</v>
      </c>
      <c r="H261" s="155">
        <v>5</v>
      </c>
      <c r="I261" s="156"/>
      <c r="L261" s="152"/>
      <c r="M261" s="157"/>
      <c r="T261" s="158"/>
      <c r="AT261" s="153" t="s">
        <v>141</v>
      </c>
      <c r="AU261" s="153" t="s">
        <v>82</v>
      </c>
      <c r="AV261" s="13" t="s">
        <v>82</v>
      </c>
      <c r="AW261" s="13" t="s">
        <v>33</v>
      </c>
      <c r="AX261" s="13" t="s">
        <v>80</v>
      </c>
      <c r="AY261" s="153" t="s">
        <v>129</v>
      </c>
    </row>
    <row r="262" spans="2:65" s="1" customFormat="1" ht="21.75" customHeight="1">
      <c r="B262" s="33"/>
      <c r="C262" s="128" t="s">
        <v>426</v>
      </c>
      <c r="D262" s="128" t="s">
        <v>132</v>
      </c>
      <c r="E262" s="129" t="s">
        <v>691</v>
      </c>
      <c r="F262" s="130" t="s">
        <v>692</v>
      </c>
      <c r="G262" s="131" t="s">
        <v>175</v>
      </c>
      <c r="H262" s="132">
        <v>6</v>
      </c>
      <c r="I262" s="133"/>
      <c r="J262" s="134">
        <f>ROUND(I262*H262,2)</f>
        <v>0</v>
      </c>
      <c r="K262" s="130" t="s">
        <v>19</v>
      </c>
      <c r="L262" s="33"/>
      <c r="M262" s="135" t="s">
        <v>19</v>
      </c>
      <c r="N262" s="136" t="s">
        <v>43</v>
      </c>
      <c r="P262" s="137">
        <f>O262*H262</f>
        <v>0</v>
      </c>
      <c r="Q262" s="137">
        <v>0.005</v>
      </c>
      <c r="R262" s="137">
        <f>Q262*H262</f>
        <v>0.03</v>
      </c>
      <c r="S262" s="137">
        <v>0</v>
      </c>
      <c r="T262" s="138">
        <f>S262*H262</f>
        <v>0</v>
      </c>
      <c r="AR262" s="139" t="s">
        <v>137</v>
      </c>
      <c r="AT262" s="139" t="s">
        <v>132</v>
      </c>
      <c r="AU262" s="139" t="s">
        <v>82</v>
      </c>
      <c r="AY262" s="18" t="s">
        <v>129</v>
      </c>
      <c r="BE262" s="140">
        <f>IF(N262="základní",J262,0)</f>
        <v>0</v>
      </c>
      <c r="BF262" s="140">
        <f>IF(N262="snížená",J262,0)</f>
        <v>0</v>
      </c>
      <c r="BG262" s="140">
        <f>IF(N262="zákl. přenesená",J262,0)</f>
        <v>0</v>
      </c>
      <c r="BH262" s="140">
        <f>IF(N262="sníž. přenesená",J262,0)</f>
        <v>0</v>
      </c>
      <c r="BI262" s="140">
        <f>IF(N262="nulová",J262,0)</f>
        <v>0</v>
      </c>
      <c r="BJ262" s="18" t="s">
        <v>80</v>
      </c>
      <c r="BK262" s="140">
        <f>ROUND(I262*H262,2)</f>
        <v>0</v>
      </c>
      <c r="BL262" s="18" t="s">
        <v>137</v>
      </c>
      <c r="BM262" s="139" t="s">
        <v>693</v>
      </c>
    </row>
    <row r="263" spans="2:51" s="13" customFormat="1" ht="11.25">
      <c r="B263" s="152"/>
      <c r="D263" s="146" t="s">
        <v>141</v>
      </c>
      <c r="E263" s="153" t="s">
        <v>19</v>
      </c>
      <c r="F263" s="154" t="s">
        <v>694</v>
      </c>
      <c r="H263" s="155">
        <v>6</v>
      </c>
      <c r="I263" s="156"/>
      <c r="L263" s="152"/>
      <c r="M263" s="157"/>
      <c r="T263" s="158"/>
      <c r="AT263" s="153" t="s">
        <v>141</v>
      </c>
      <c r="AU263" s="153" t="s">
        <v>82</v>
      </c>
      <c r="AV263" s="13" t="s">
        <v>82</v>
      </c>
      <c r="AW263" s="13" t="s">
        <v>33</v>
      </c>
      <c r="AX263" s="13" t="s">
        <v>80</v>
      </c>
      <c r="AY263" s="153" t="s">
        <v>129</v>
      </c>
    </row>
    <row r="264" spans="2:65" s="1" customFormat="1" ht="33" customHeight="1">
      <c r="B264" s="33"/>
      <c r="C264" s="128" t="s">
        <v>432</v>
      </c>
      <c r="D264" s="128" t="s">
        <v>132</v>
      </c>
      <c r="E264" s="129" t="s">
        <v>695</v>
      </c>
      <c r="F264" s="130" t="s">
        <v>696</v>
      </c>
      <c r="G264" s="131" t="s">
        <v>374</v>
      </c>
      <c r="H264" s="132">
        <v>1</v>
      </c>
      <c r="I264" s="133"/>
      <c r="J264" s="134">
        <f>ROUND(I264*H264,2)</f>
        <v>0</v>
      </c>
      <c r="K264" s="130" t="s">
        <v>19</v>
      </c>
      <c r="L264" s="33"/>
      <c r="M264" s="135" t="s">
        <v>19</v>
      </c>
      <c r="N264" s="136" t="s">
        <v>43</v>
      </c>
      <c r="P264" s="137">
        <f>O264*H264</f>
        <v>0</v>
      </c>
      <c r="Q264" s="137">
        <v>0</v>
      </c>
      <c r="R264" s="137">
        <f>Q264*H264</f>
        <v>0</v>
      </c>
      <c r="S264" s="137">
        <v>0</v>
      </c>
      <c r="T264" s="138">
        <f>S264*H264</f>
        <v>0</v>
      </c>
      <c r="AR264" s="139" t="s">
        <v>137</v>
      </c>
      <c r="AT264" s="139" t="s">
        <v>132</v>
      </c>
      <c r="AU264" s="139" t="s">
        <v>82</v>
      </c>
      <c r="AY264" s="18" t="s">
        <v>129</v>
      </c>
      <c r="BE264" s="140">
        <f>IF(N264="základní",J264,0)</f>
        <v>0</v>
      </c>
      <c r="BF264" s="140">
        <f>IF(N264="snížená",J264,0)</f>
        <v>0</v>
      </c>
      <c r="BG264" s="140">
        <f>IF(N264="zákl. přenesená",J264,0)</f>
        <v>0</v>
      </c>
      <c r="BH264" s="140">
        <f>IF(N264="sníž. přenesená",J264,0)</f>
        <v>0</v>
      </c>
      <c r="BI264" s="140">
        <f>IF(N264="nulová",J264,0)</f>
        <v>0</v>
      </c>
      <c r="BJ264" s="18" t="s">
        <v>80</v>
      </c>
      <c r="BK264" s="140">
        <f>ROUND(I264*H264,2)</f>
        <v>0</v>
      </c>
      <c r="BL264" s="18" t="s">
        <v>137</v>
      </c>
      <c r="BM264" s="139" t="s">
        <v>697</v>
      </c>
    </row>
    <row r="265" spans="2:51" s="13" customFormat="1" ht="11.25">
      <c r="B265" s="152"/>
      <c r="D265" s="146" t="s">
        <v>141</v>
      </c>
      <c r="E265" s="153" t="s">
        <v>19</v>
      </c>
      <c r="F265" s="154" t="s">
        <v>698</v>
      </c>
      <c r="H265" s="155">
        <v>1</v>
      </c>
      <c r="I265" s="156"/>
      <c r="L265" s="152"/>
      <c r="M265" s="157"/>
      <c r="T265" s="158"/>
      <c r="AT265" s="153" t="s">
        <v>141</v>
      </c>
      <c r="AU265" s="153" t="s">
        <v>82</v>
      </c>
      <c r="AV265" s="13" t="s">
        <v>82</v>
      </c>
      <c r="AW265" s="13" t="s">
        <v>33</v>
      </c>
      <c r="AX265" s="13" t="s">
        <v>80</v>
      </c>
      <c r="AY265" s="153" t="s">
        <v>129</v>
      </c>
    </row>
    <row r="266" spans="2:65" s="1" customFormat="1" ht="21.75" customHeight="1">
      <c r="B266" s="33"/>
      <c r="C266" s="128" t="s">
        <v>438</v>
      </c>
      <c r="D266" s="128" t="s">
        <v>132</v>
      </c>
      <c r="E266" s="129" t="s">
        <v>699</v>
      </c>
      <c r="F266" s="130" t="s">
        <v>700</v>
      </c>
      <c r="G266" s="131" t="s">
        <v>374</v>
      </c>
      <c r="H266" s="132">
        <v>1</v>
      </c>
      <c r="I266" s="133"/>
      <c r="J266" s="134">
        <f>ROUND(I266*H266,2)</f>
        <v>0</v>
      </c>
      <c r="K266" s="130" t="s">
        <v>19</v>
      </c>
      <c r="L266" s="33"/>
      <c r="M266" s="135" t="s">
        <v>19</v>
      </c>
      <c r="N266" s="136" t="s">
        <v>43</v>
      </c>
      <c r="P266" s="137">
        <f>O266*H266</f>
        <v>0</v>
      </c>
      <c r="Q266" s="137">
        <v>0</v>
      </c>
      <c r="R266" s="137">
        <f>Q266*H266</f>
        <v>0</v>
      </c>
      <c r="S266" s="137">
        <v>0</v>
      </c>
      <c r="T266" s="138">
        <f>S266*H266</f>
        <v>0</v>
      </c>
      <c r="AR266" s="139" t="s">
        <v>137</v>
      </c>
      <c r="AT266" s="139" t="s">
        <v>132</v>
      </c>
      <c r="AU266" s="139" t="s">
        <v>82</v>
      </c>
      <c r="AY266" s="18" t="s">
        <v>129</v>
      </c>
      <c r="BE266" s="140">
        <f>IF(N266="základní",J266,0)</f>
        <v>0</v>
      </c>
      <c r="BF266" s="140">
        <f>IF(N266="snížená",J266,0)</f>
        <v>0</v>
      </c>
      <c r="BG266" s="140">
        <f>IF(N266="zákl. přenesená",J266,0)</f>
        <v>0</v>
      </c>
      <c r="BH266" s="140">
        <f>IF(N266="sníž. přenesená",J266,0)</f>
        <v>0</v>
      </c>
      <c r="BI266" s="140">
        <f>IF(N266="nulová",J266,0)</f>
        <v>0</v>
      </c>
      <c r="BJ266" s="18" t="s">
        <v>80</v>
      </c>
      <c r="BK266" s="140">
        <f>ROUND(I266*H266,2)</f>
        <v>0</v>
      </c>
      <c r="BL266" s="18" t="s">
        <v>137</v>
      </c>
      <c r="BM266" s="139" t="s">
        <v>701</v>
      </c>
    </row>
    <row r="267" spans="2:63" s="11" customFormat="1" ht="22.9" customHeight="1">
      <c r="B267" s="116"/>
      <c r="D267" s="117" t="s">
        <v>71</v>
      </c>
      <c r="E267" s="126" t="s">
        <v>702</v>
      </c>
      <c r="F267" s="126" t="s">
        <v>703</v>
      </c>
      <c r="I267" s="119"/>
      <c r="J267" s="127">
        <f>BK267</f>
        <v>0</v>
      </c>
      <c r="L267" s="116"/>
      <c r="M267" s="121"/>
      <c r="P267" s="122">
        <f>SUM(P268:P269)</f>
        <v>0</v>
      </c>
      <c r="R267" s="122">
        <f>SUM(R268:R269)</f>
        <v>0</v>
      </c>
      <c r="T267" s="123">
        <f>SUM(T268:T269)</f>
        <v>0</v>
      </c>
      <c r="AR267" s="117" t="s">
        <v>80</v>
      </c>
      <c r="AT267" s="124" t="s">
        <v>71</v>
      </c>
      <c r="AU267" s="124" t="s">
        <v>80</v>
      </c>
      <c r="AY267" s="117" t="s">
        <v>129</v>
      </c>
      <c r="BK267" s="125">
        <f>SUM(BK268:BK269)</f>
        <v>0</v>
      </c>
    </row>
    <row r="268" spans="2:65" s="1" customFormat="1" ht="55.5" customHeight="1">
      <c r="B268" s="33"/>
      <c r="C268" s="128" t="s">
        <v>446</v>
      </c>
      <c r="D268" s="128" t="s">
        <v>132</v>
      </c>
      <c r="E268" s="129" t="s">
        <v>704</v>
      </c>
      <c r="F268" s="130" t="s">
        <v>705</v>
      </c>
      <c r="G268" s="131" t="s">
        <v>255</v>
      </c>
      <c r="H268" s="132">
        <v>11.955</v>
      </c>
      <c r="I268" s="133"/>
      <c r="J268" s="134">
        <f>ROUND(I268*H268,2)</f>
        <v>0</v>
      </c>
      <c r="K268" s="130" t="s">
        <v>136</v>
      </c>
      <c r="L268" s="33"/>
      <c r="M268" s="135" t="s">
        <v>19</v>
      </c>
      <c r="N268" s="136" t="s">
        <v>43</v>
      </c>
      <c r="P268" s="137">
        <f>O268*H268</f>
        <v>0</v>
      </c>
      <c r="Q268" s="137">
        <v>0</v>
      </c>
      <c r="R268" s="137">
        <f>Q268*H268</f>
        <v>0</v>
      </c>
      <c r="S268" s="137">
        <v>0</v>
      </c>
      <c r="T268" s="138">
        <f>S268*H268</f>
        <v>0</v>
      </c>
      <c r="AR268" s="139" t="s">
        <v>137</v>
      </c>
      <c r="AT268" s="139" t="s">
        <v>132</v>
      </c>
      <c r="AU268" s="139" t="s">
        <v>82</v>
      </c>
      <c r="AY268" s="18" t="s">
        <v>129</v>
      </c>
      <c r="BE268" s="140">
        <f>IF(N268="základní",J268,0)</f>
        <v>0</v>
      </c>
      <c r="BF268" s="140">
        <f>IF(N268="snížená",J268,0)</f>
        <v>0</v>
      </c>
      <c r="BG268" s="140">
        <f>IF(N268="zákl. přenesená",J268,0)</f>
        <v>0</v>
      </c>
      <c r="BH268" s="140">
        <f>IF(N268="sníž. přenesená",J268,0)</f>
        <v>0</v>
      </c>
      <c r="BI268" s="140">
        <f>IF(N268="nulová",J268,0)</f>
        <v>0</v>
      </c>
      <c r="BJ268" s="18" t="s">
        <v>80</v>
      </c>
      <c r="BK268" s="140">
        <f>ROUND(I268*H268,2)</f>
        <v>0</v>
      </c>
      <c r="BL268" s="18" t="s">
        <v>137</v>
      </c>
      <c r="BM268" s="139" t="s">
        <v>706</v>
      </c>
    </row>
    <row r="269" spans="2:47" s="1" customFormat="1" ht="11.25">
      <c r="B269" s="33"/>
      <c r="D269" s="141" t="s">
        <v>139</v>
      </c>
      <c r="F269" s="142" t="s">
        <v>707</v>
      </c>
      <c r="I269" s="143"/>
      <c r="L269" s="33"/>
      <c r="M269" s="144"/>
      <c r="T269" s="54"/>
      <c r="AT269" s="18" t="s">
        <v>139</v>
      </c>
      <c r="AU269" s="18" t="s">
        <v>82</v>
      </c>
    </row>
    <row r="270" spans="2:63" s="11" customFormat="1" ht="25.9" customHeight="1">
      <c r="B270" s="116"/>
      <c r="D270" s="117" t="s">
        <v>71</v>
      </c>
      <c r="E270" s="118" t="s">
        <v>310</v>
      </c>
      <c r="F270" s="118" t="s">
        <v>311</v>
      </c>
      <c r="I270" s="119"/>
      <c r="J270" s="120">
        <f>BK270</f>
        <v>0</v>
      </c>
      <c r="L270" s="116"/>
      <c r="M270" s="121"/>
      <c r="P270" s="122">
        <f>P271+P381+P413+P448+P457+P466+P497+P516+P548+P564+P577+P587+P598</f>
        <v>0</v>
      </c>
      <c r="R270" s="122">
        <f>R271+R381+R413+R448+R457+R466+R497+R516+R548+R564+R577+R587+R598</f>
        <v>18.925306679999995</v>
      </c>
      <c r="T270" s="123">
        <f>T271+T381+T413+T448+T457+T466+T497+T516+T548+T564+T577+T587+T598</f>
        <v>0</v>
      </c>
      <c r="AR270" s="117" t="s">
        <v>82</v>
      </c>
      <c r="AT270" s="124" t="s">
        <v>71</v>
      </c>
      <c r="AU270" s="124" t="s">
        <v>72</v>
      </c>
      <c r="AY270" s="117" t="s">
        <v>129</v>
      </c>
      <c r="BK270" s="125">
        <f>BK271+BK381+BK413+BK448+BK457+BK466+BK497+BK516+BK548+BK564+BK577+BK587+BK598</f>
        <v>0</v>
      </c>
    </row>
    <row r="271" spans="2:63" s="11" customFormat="1" ht="22.9" customHeight="1">
      <c r="B271" s="116"/>
      <c r="D271" s="117" t="s">
        <v>71</v>
      </c>
      <c r="E271" s="126" t="s">
        <v>312</v>
      </c>
      <c r="F271" s="126" t="s">
        <v>313</v>
      </c>
      <c r="I271" s="119"/>
      <c r="J271" s="127">
        <f>BK271</f>
        <v>0</v>
      </c>
      <c r="L271" s="116"/>
      <c r="M271" s="121"/>
      <c r="P271" s="122">
        <f>SUM(P272:P380)</f>
        <v>0</v>
      </c>
      <c r="R271" s="122">
        <f>SUM(R272:R380)</f>
        <v>11.33404348</v>
      </c>
      <c r="T271" s="123">
        <f>SUM(T272:T380)</f>
        <v>0</v>
      </c>
      <c r="AR271" s="117" t="s">
        <v>82</v>
      </c>
      <c r="AT271" s="124" t="s">
        <v>71</v>
      </c>
      <c r="AU271" s="124" t="s">
        <v>80</v>
      </c>
      <c r="AY271" s="117" t="s">
        <v>129</v>
      </c>
      <c r="BK271" s="125">
        <f>SUM(BK272:BK380)</f>
        <v>0</v>
      </c>
    </row>
    <row r="272" spans="2:65" s="1" customFormat="1" ht="37.9" customHeight="1">
      <c r="B272" s="33"/>
      <c r="C272" s="128" t="s">
        <v>708</v>
      </c>
      <c r="D272" s="128" t="s">
        <v>132</v>
      </c>
      <c r="E272" s="129" t="s">
        <v>709</v>
      </c>
      <c r="F272" s="130" t="s">
        <v>710</v>
      </c>
      <c r="G272" s="131" t="s">
        <v>162</v>
      </c>
      <c r="H272" s="132">
        <v>610.275</v>
      </c>
      <c r="I272" s="133"/>
      <c r="J272" s="134">
        <f>ROUND(I272*H272,2)</f>
        <v>0</v>
      </c>
      <c r="K272" s="130" t="s">
        <v>136</v>
      </c>
      <c r="L272" s="33"/>
      <c r="M272" s="135" t="s">
        <v>19</v>
      </c>
      <c r="N272" s="136" t="s">
        <v>43</v>
      </c>
      <c r="P272" s="137">
        <f>O272*H272</f>
        <v>0</v>
      </c>
      <c r="Q272" s="137">
        <v>0</v>
      </c>
      <c r="R272" s="137">
        <f>Q272*H272</f>
        <v>0</v>
      </c>
      <c r="S272" s="137">
        <v>0</v>
      </c>
      <c r="T272" s="138">
        <f>S272*H272</f>
        <v>0</v>
      </c>
      <c r="AR272" s="139" t="s">
        <v>229</v>
      </c>
      <c r="AT272" s="139" t="s">
        <v>132</v>
      </c>
      <c r="AU272" s="139" t="s">
        <v>82</v>
      </c>
      <c r="AY272" s="18" t="s">
        <v>129</v>
      </c>
      <c r="BE272" s="140">
        <f>IF(N272="základní",J272,0)</f>
        <v>0</v>
      </c>
      <c r="BF272" s="140">
        <f>IF(N272="snížená",J272,0)</f>
        <v>0</v>
      </c>
      <c r="BG272" s="140">
        <f>IF(N272="zákl. přenesená",J272,0)</f>
        <v>0</v>
      </c>
      <c r="BH272" s="140">
        <f>IF(N272="sníž. přenesená",J272,0)</f>
        <v>0</v>
      </c>
      <c r="BI272" s="140">
        <f>IF(N272="nulová",J272,0)</f>
        <v>0</v>
      </c>
      <c r="BJ272" s="18" t="s">
        <v>80</v>
      </c>
      <c r="BK272" s="140">
        <f>ROUND(I272*H272,2)</f>
        <v>0</v>
      </c>
      <c r="BL272" s="18" t="s">
        <v>229</v>
      </c>
      <c r="BM272" s="139" t="s">
        <v>711</v>
      </c>
    </row>
    <row r="273" spans="2:47" s="1" customFormat="1" ht="11.25">
      <c r="B273" s="33"/>
      <c r="D273" s="141" t="s">
        <v>139</v>
      </c>
      <c r="F273" s="142" t="s">
        <v>712</v>
      </c>
      <c r="I273" s="143"/>
      <c r="L273" s="33"/>
      <c r="M273" s="144"/>
      <c r="T273" s="54"/>
      <c r="AT273" s="18" t="s">
        <v>139</v>
      </c>
      <c r="AU273" s="18" t="s">
        <v>82</v>
      </c>
    </row>
    <row r="274" spans="2:51" s="13" customFormat="1" ht="11.25">
      <c r="B274" s="152"/>
      <c r="D274" s="146" t="s">
        <v>141</v>
      </c>
      <c r="E274" s="153" t="s">
        <v>19</v>
      </c>
      <c r="F274" s="154" t="s">
        <v>713</v>
      </c>
      <c r="H274" s="155">
        <v>372.86</v>
      </c>
      <c r="I274" s="156"/>
      <c r="L274" s="152"/>
      <c r="M274" s="157"/>
      <c r="T274" s="158"/>
      <c r="AT274" s="153" t="s">
        <v>141</v>
      </c>
      <c r="AU274" s="153" t="s">
        <v>82</v>
      </c>
      <c r="AV274" s="13" t="s">
        <v>82</v>
      </c>
      <c r="AW274" s="13" t="s">
        <v>33</v>
      </c>
      <c r="AX274" s="13" t="s">
        <v>72</v>
      </c>
      <c r="AY274" s="153" t="s">
        <v>129</v>
      </c>
    </row>
    <row r="275" spans="2:51" s="13" customFormat="1" ht="11.25">
      <c r="B275" s="152"/>
      <c r="D275" s="146" t="s">
        <v>141</v>
      </c>
      <c r="E275" s="153" t="s">
        <v>19</v>
      </c>
      <c r="F275" s="154" t="s">
        <v>714</v>
      </c>
      <c r="H275" s="155">
        <v>84.735</v>
      </c>
      <c r="I275" s="156"/>
      <c r="L275" s="152"/>
      <c r="M275" s="157"/>
      <c r="T275" s="158"/>
      <c r="AT275" s="153" t="s">
        <v>141</v>
      </c>
      <c r="AU275" s="153" t="s">
        <v>82</v>
      </c>
      <c r="AV275" s="13" t="s">
        <v>82</v>
      </c>
      <c r="AW275" s="13" t="s">
        <v>33</v>
      </c>
      <c r="AX275" s="13" t="s">
        <v>72</v>
      </c>
      <c r="AY275" s="153" t="s">
        <v>129</v>
      </c>
    </row>
    <row r="276" spans="2:51" s="13" customFormat="1" ht="11.25">
      <c r="B276" s="152"/>
      <c r="D276" s="146" t="s">
        <v>141</v>
      </c>
      <c r="E276" s="153" t="s">
        <v>19</v>
      </c>
      <c r="F276" s="154" t="s">
        <v>715</v>
      </c>
      <c r="H276" s="155">
        <v>136.54</v>
      </c>
      <c r="I276" s="156"/>
      <c r="L276" s="152"/>
      <c r="M276" s="157"/>
      <c r="T276" s="158"/>
      <c r="AT276" s="153" t="s">
        <v>141</v>
      </c>
      <c r="AU276" s="153" t="s">
        <v>82</v>
      </c>
      <c r="AV276" s="13" t="s">
        <v>82</v>
      </c>
      <c r="AW276" s="13" t="s">
        <v>33</v>
      </c>
      <c r="AX276" s="13" t="s">
        <v>72</v>
      </c>
      <c r="AY276" s="153" t="s">
        <v>129</v>
      </c>
    </row>
    <row r="277" spans="2:51" s="13" customFormat="1" ht="11.25">
      <c r="B277" s="152"/>
      <c r="D277" s="146" t="s">
        <v>141</v>
      </c>
      <c r="E277" s="153" t="s">
        <v>19</v>
      </c>
      <c r="F277" s="154" t="s">
        <v>716</v>
      </c>
      <c r="H277" s="155">
        <v>16.14</v>
      </c>
      <c r="I277" s="156"/>
      <c r="L277" s="152"/>
      <c r="M277" s="157"/>
      <c r="T277" s="158"/>
      <c r="AT277" s="153" t="s">
        <v>141</v>
      </c>
      <c r="AU277" s="153" t="s">
        <v>82</v>
      </c>
      <c r="AV277" s="13" t="s">
        <v>82</v>
      </c>
      <c r="AW277" s="13" t="s">
        <v>33</v>
      </c>
      <c r="AX277" s="13" t="s">
        <v>72</v>
      </c>
      <c r="AY277" s="153" t="s">
        <v>129</v>
      </c>
    </row>
    <row r="278" spans="2:51" s="14" customFormat="1" ht="11.25">
      <c r="B278" s="159"/>
      <c r="D278" s="146" t="s">
        <v>141</v>
      </c>
      <c r="E278" s="160" t="s">
        <v>19</v>
      </c>
      <c r="F278" s="161" t="s">
        <v>188</v>
      </c>
      <c r="H278" s="162">
        <v>610.275</v>
      </c>
      <c r="I278" s="163"/>
      <c r="L278" s="159"/>
      <c r="M278" s="164"/>
      <c r="T278" s="165"/>
      <c r="AT278" s="160" t="s">
        <v>141</v>
      </c>
      <c r="AU278" s="160" t="s">
        <v>82</v>
      </c>
      <c r="AV278" s="14" t="s">
        <v>137</v>
      </c>
      <c r="AW278" s="14" t="s">
        <v>33</v>
      </c>
      <c r="AX278" s="14" t="s">
        <v>80</v>
      </c>
      <c r="AY278" s="160" t="s">
        <v>129</v>
      </c>
    </row>
    <row r="279" spans="2:65" s="1" customFormat="1" ht="16.5" customHeight="1">
      <c r="B279" s="33"/>
      <c r="C279" s="170" t="s">
        <v>717</v>
      </c>
      <c r="D279" s="170" t="s">
        <v>631</v>
      </c>
      <c r="E279" s="171" t="s">
        <v>718</v>
      </c>
      <c r="F279" s="172" t="s">
        <v>719</v>
      </c>
      <c r="G279" s="173" t="s">
        <v>720</v>
      </c>
      <c r="H279" s="174">
        <v>61.028</v>
      </c>
      <c r="I279" s="175"/>
      <c r="J279" s="176">
        <f>ROUND(I279*H279,2)</f>
        <v>0</v>
      </c>
      <c r="K279" s="172" t="s">
        <v>136</v>
      </c>
      <c r="L279" s="177"/>
      <c r="M279" s="178" t="s">
        <v>19</v>
      </c>
      <c r="N279" s="179" t="s">
        <v>43</v>
      </c>
      <c r="P279" s="137">
        <f>O279*H279</f>
        <v>0</v>
      </c>
      <c r="Q279" s="137">
        <v>0.001</v>
      </c>
      <c r="R279" s="137">
        <f>Q279*H279</f>
        <v>0.061028</v>
      </c>
      <c r="S279" s="137">
        <v>0</v>
      </c>
      <c r="T279" s="138">
        <f>S279*H279</f>
        <v>0</v>
      </c>
      <c r="AR279" s="139" t="s">
        <v>328</v>
      </c>
      <c r="AT279" s="139" t="s">
        <v>631</v>
      </c>
      <c r="AU279" s="139" t="s">
        <v>82</v>
      </c>
      <c r="AY279" s="18" t="s">
        <v>129</v>
      </c>
      <c r="BE279" s="140">
        <f>IF(N279="základní",J279,0)</f>
        <v>0</v>
      </c>
      <c r="BF279" s="140">
        <f>IF(N279="snížená",J279,0)</f>
        <v>0</v>
      </c>
      <c r="BG279" s="140">
        <f>IF(N279="zákl. přenesená",J279,0)</f>
        <v>0</v>
      </c>
      <c r="BH279" s="140">
        <f>IF(N279="sníž. přenesená",J279,0)</f>
        <v>0</v>
      </c>
      <c r="BI279" s="140">
        <f>IF(N279="nulová",J279,0)</f>
        <v>0</v>
      </c>
      <c r="BJ279" s="18" t="s">
        <v>80</v>
      </c>
      <c r="BK279" s="140">
        <f>ROUND(I279*H279,2)</f>
        <v>0</v>
      </c>
      <c r="BL279" s="18" t="s">
        <v>229</v>
      </c>
      <c r="BM279" s="139" t="s">
        <v>721</v>
      </c>
    </row>
    <row r="280" spans="2:51" s="13" customFormat="1" ht="11.25">
      <c r="B280" s="152"/>
      <c r="D280" s="146" t="s">
        <v>141</v>
      </c>
      <c r="F280" s="154" t="s">
        <v>722</v>
      </c>
      <c r="H280" s="155">
        <v>61.028</v>
      </c>
      <c r="I280" s="156"/>
      <c r="L280" s="152"/>
      <c r="M280" s="157"/>
      <c r="T280" s="158"/>
      <c r="AT280" s="153" t="s">
        <v>141</v>
      </c>
      <c r="AU280" s="153" t="s">
        <v>82</v>
      </c>
      <c r="AV280" s="13" t="s">
        <v>82</v>
      </c>
      <c r="AW280" s="13" t="s">
        <v>4</v>
      </c>
      <c r="AX280" s="13" t="s">
        <v>80</v>
      </c>
      <c r="AY280" s="153" t="s">
        <v>129</v>
      </c>
    </row>
    <row r="281" spans="2:65" s="1" customFormat="1" ht="33" customHeight="1">
      <c r="B281" s="33"/>
      <c r="C281" s="128" t="s">
        <v>723</v>
      </c>
      <c r="D281" s="128" t="s">
        <v>132</v>
      </c>
      <c r="E281" s="129" t="s">
        <v>724</v>
      </c>
      <c r="F281" s="130" t="s">
        <v>725</v>
      </c>
      <c r="G281" s="131" t="s">
        <v>162</v>
      </c>
      <c r="H281" s="132">
        <v>581.863</v>
      </c>
      <c r="I281" s="133"/>
      <c r="J281" s="134">
        <f>ROUND(I281*H281,2)</f>
        <v>0</v>
      </c>
      <c r="K281" s="130" t="s">
        <v>136</v>
      </c>
      <c r="L281" s="33"/>
      <c r="M281" s="135" t="s">
        <v>19</v>
      </c>
      <c r="N281" s="136" t="s">
        <v>43</v>
      </c>
      <c r="P281" s="137">
        <f>O281*H281</f>
        <v>0</v>
      </c>
      <c r="Q281" s="137">
        <v>0</v>
      </c>
      <c r="R281" s="137">
        <f>Q281*H281</f>
        <v>0</v>
      </c>
      <c r="S281" s="137">
        <v>0</v>
      </c>
      <c r="T281" s="138">
        <f>S281*H281</f>
        <v>0</v>
      </c>
      <c r="AR281" s="139" t="s">
        <v>229</v>
      </c>
      <c r="AT281" s="139" t="s">
        <v>132</v>
      </c>
      <c r="AU281" s="139" t="s">
        <v>82</v>
      </c>
      <c r="AY281" s="18" t="s">
        <v>129</v>
      </c>
      <c r="BE281" s="140">
        <f>IF(N281="základní",J281,0)</f>
        <v>0</v>
      </c>
      <c r="BF281" s="140">
        <f>IF(N281="snížená",J281,0)</f>
        <v>0</v>
      </c>
      <c r="BG281" s="140">
        <f>IF(N281="zákl. přenesená",J281,0)</f>
        <v>0</v>
      </c>
      <c r="BH281" s="140">
        <f>IF(N281="sníž. přenesená",J281,0)</f>
        <v>0</v>
      </c>
      <c r="BI281" s="140">
        <f>IF(N281="nulová",J281,0)</f>
        <v>0</v>
      </c>
      <c r="BJ281" s="18" t="s">
        <v>80</v>
      </c>
      <c r="BK281" s="140">
        <f>ROUND(I281*H281,2)</f>
        <v>0</v>
      </c>
      <c r="BL281" s="18" t="s">
        <v>229</v>
      </c>
      <c r="BM281" s="139" t="s">
        <v>726</v>
      </c>
    </row>
    <row r="282" spans="2:47" s="1" customFormat="1" ht="11.25">
      <c r="B282" s="33"/>
      <c r="D282" s="141" t="s">
        <v>139</v>
      </c>
      <c r="F282" s="142" t="s">
        <v>727</v>
      </c>
      <c r="I282" s="143"/>
      <c r="L282" s="33"/>
      <c r="M282" s="144"/>
      <c r="T282" s="54"/>
      <c r="AT282" s="18" t="s">
        <v>139</v>
      </c>
      <c r="AU282" s="18" t="s">
        <v>82</v>
      </c>
    </row>
    <row r="283" spans="2:51" s="12" customFormat="1" ht="11.25">
      <c r="B283" s="145"/>
      <c r="D283" s="146" t="s">
        <v>141</v>
      </c>
      <c r="E283" s="147" t="s">
        <v>19</v>
      </c>
      <c r="F283" s="148" t="s">
        <v>728</v>
      </c>
      <c r="H283" s="147" t="s">
        <v>19</v>
      </c>
      <c r="I283" s="149"/>
      <c r="L283" s="145"/>
      <c r="M283" s="150"/>
      <c r="T283" s="151"/>
      <c r="AT283" s="147" t="s">
        <v>141</v>
      </c>
      <c r="AU283" s="147" t="s">
        <v>82</v>
      </c>
      <c r="AV283" s="12" t="s">
        <v>80</v>
      </c>
      <c r="AW283" s="12" t="s">
        <v>33</v>
      </c>
      <c r="AX283" s="12" t="s">
        <v>72</v>
      </c>
      <c r="AY283" s="147" t="s">
        <v>129</v>
      </c>
    </row>
    <row r="284" spans="2:51" s="13" customFormat="1" ht="11.25">
      <c r="B284" s="152"/>
      <c r="D284" s="146" t="s">
        <v>141</v>
      </c>
      <c r="E284" s="153" t="s">
        <v>19</v>
      </c>
      <c r="F284" s="154" t="s">
        <v>729</v>
      </c>
      <c r="H284" s="155">
        <v>372.86</v>
      </c>
      <c r="I284" s="156"/>
      <c r="L284" s="152"/>
      <c r="M284" s="157"/>
      <c r="T284" s="158"/>
      <c r="AT284" s="153" t="s">
        <v>141</v>
      </c>
      <c r="AU284" s="153" t="s">
        <v>82</v>
      </c>
      <c r="AV284" s="13" t="s">
        <v>82</v>
      </c>
      <c r="AW284" s="13" t="s">
        <v>33</v>
      </c>
      <c r="AX284" s="13" t="s">
        <v>72</v>
      </c>
      <c r="AY284" s="153" t="s">
        <v>129</v>
      </c>
    </row>
    <row r="285" spans="2:51" s="13" customFormat="1" ht="11.25">
      <c r="B285" s="152"/>
      <c r="D285" s="146" t="s">
        <v>141</v>
      </c>
      <c r="E285" s="153" t="s">
        <v>19</v>
      </c>
      <c r="F285" s="154" t="s">
        <v>730</v>
      </c>
      <c r="H285" s="155">
        <v>67.725</v>
      </c>
      <c r="I285" s="156"/>
      <c r="L285" s="152"/>
      <c r="M285" s="157"/>
      <c r="T285" s="158"/>
      <c r="AT285" s="153" t="s">
        <v>141</v>
      </c>
      <c r="AU285" s="153" t="s">
        <v>82</v>
      </c>
      <c r="AV285" s="13" t="s">
        <v>82</v>
      </c>
      <c r="AW285" s="13" t="s">
        <v>33</v>
      </c>
      <c r="AX285" s="13" t="s">
        <v>72</v>
      </c>
      <c r="AY285" s="153" t="s">
        <v>129</v>
      </c>
    </row>
    <row r="286" spans="2:51" s="13" customFormat="1" ht="11.25">
      <c r="B286" s="152"/>
      <c r="D286" s="146" t="s">
        <v>141</v>
      </c>
      <c r="E286" s="153" t="s">
        <v>19</v>
      </c>
      <c r="F286" s="154" t="s">
        <v>731</v>
      </c>
      <c r="H286" s="155">
        <v>6.16</v>
      </c>
      <c r="I286" s="156"/>
      <c r="L286" s="152"/>
      <c r="M286" s="157"/>
      <c r="T286" s="158"/>
      <c r="AT286" s="153" t="s">
        <v>141</v>
      </c>
      <c r="AU286" s="153" t="s">
        <v>82</v>
      </c>
      <c r="AV286" s="13" t="s">
        <v>82</v>
      </c>
      <c r="AW286" s="13" t="s">
        <v>33</v>
      </c>
      <c r="AX286" s="13" t="s">
        <v>72</v>
      </c>
      <c r="AY286" s="153" t="s">
        <v>129</v>
      </c>
    </row>
    <row r="287" spans="2:51" s="12" customFormat="1" ht="11.25">
      <c r="B287" s="145"/>
      <c r="D287" s="146" t="s">
        <v>141</v>
      </c>
      <c r="E287" s="147" t="s">
        <v>19</v>
      </c>
      <c r="F287" s="148" t="s">
        <v>243</v>
      </c>
      <c r="H287" s="147" t="s">
        <v>19</v>
      </c>
      <c r="I287" s="149"/>
      <c r="L287" s="145"/>
      <c r="M287" s="150"/>
      <c r="T287" s="151"/>
      <c r="AT287" s="147" t="s">
        <v>141</v>
      </c>
      <c r="AU287" s="147" t="s">
        <v>82</v>
      </c>
      <c r="AV287" s="12" t="s">
        <v>80</v>
      </c>
      <c r="AW287" s="12" t="s">
        <v>33</v>
      </c>
      <c r="AX287" s="12" t="s">
        <v>72</v>
      </c>
      <c r="AY287" s="147" t="s">
        <v>129</v>
      </c>
    </row>
    <row r="288" spans="2:51" s="13" customFormat="1" ht="11.25">
      <c r="B288" s="152"/>
      <c r="D288" s="146" t="s">
        <v>141</v>
      </c>
      <c r="E288" s="153" t="s">
        <v>19</v>
      </c>
      <c r="F288" s="154" t="s">
        <v>732</v>
      </c>
      <c r="H288" s="155">
        <v>98.7</v>
      </c>
      <c r="I288" s="156"/>
      <c r="L288" s="152"/>
      <c r="M288" s="157"/>
      <c r="T288" s="158"/>
      <c r="AT288" s="153" t="s">
        <v>141</v>
      </c>
      <c r="AU288" s="153" t="s">
        <v>82</v>
      </c>
      <c r="AV288" s="13" t="s">
        <v>82</v>
      </c>
      <c r="AW288" s="13" t="s">
        <v>33</v>
      </c>
      <c r="AX288" s="13" t="s">
        <v>72</v>
      </c>
      <c r="AY288" s="153" t="s">
        <v>129</v>
      </c>
    </row>
    <row r="289" spans="2:51" s="13" customFormat="1" ht="11.25">
      <c r="B289" s="152"/>
      <c r="D289" s="146" t="s">
        <v>141</v>
      </c>
      <c r="E289" s="153" t="s">
        <v>19</v>
      </c>
      <c r="F289" s="154" t="s">
        <v>733</v>
      </c>
      <c r="H289" s="155">
        <v>12.214</v>
      </c>
      <c r="I289" s="156"/>
      <c r="L289" s="152"/>
      <c r="M289" s="157"/>
      <c r="T289" s="158"/>
      <c r="AT289" s="153" t="s">
        <v>141</v>
      </c>
      <c r="AU289" s="153" t="s">
        <v>82</v>
      </c>
      <c r="AV289" s="13" t="s">
        <v>82</v>
      </c>
      <c r="AW289" s="13" t="s">
        <v>33</v>
      </c>
      <c r="AX289" s="13" t="s">
        <v>72</v>
      </c>
      <c r="AY289" s="153" t="s">
        <v>129</v>
      </c>
    </row>
    <row r="290" spans="2:51" s="13" customFormat="1" ht="11.25">
      <c r="B290" s="152"/>
      <c r="D290" s="146" t="s">
        <v>141</v>
      </c>
      <c r="E290" s="153" t="s">
        <v>19</v>
      </c>
      <c r="F290" s="154" t="s">
        <v>734</v>
      </c>
      <c r="H290" s="155">
        <v>7.32</v>
      </c>
      <c r="I290" s="156"/>
      <c r="L290" s="152"/>
      <c r="M290" s="157"/>
      <c r="T290" s="158"/>
      <c r="AT290" s="153" t="s">
        <v>141</v>
      </c>
      <c r="AU290" s="153" t="s">
        <v>82</v>
      </c>
      <c r="AV290" s="13" t="s">
        <v>82</v>
      </c>
      <c r="AW290" s="13" t="s">
        <v>33</v>
      </c>
      <c r="AX290" s="13" t="s">
        <v>72</v>
      </c>
      <c r="AY290" s="153" t="s">
        <v>129</v>
      </c>
    </row>
    <row r="291" spans="2:51" s="12" customFormat="1" ht="11.25">
      <c r="B291" s="145"/>
      <c r="D291" s="146" t="s">
        <v>141</v>
      </c>
      <c r="E291" s="147" t="s">
        <v>19</v>
      </c>
      <c r="F291" s="148" t="s">
        <v>735</v>
      </c>
      <c r="H291" s="147" t="s">
        <v>19</v>
      </c>
      <c r="I291" s="149"/>
      <c r="L291" s="145"/>
      <c r="M291" s="150"/>
      <c r="T291" s="151"/>
      <c r="AT291" s="147" t="s">
        <v>141</v>
      </c>
      <c r="AU291" s="147" t="s">
        <v>82</v>
      </c>
      <c r="AV291" s="12" t="s">
        <v>80</v>
      </c>
      <c r="AW291" s="12" t="s">
        <v>33</v>
      </c>
      <c r="AX291" s="12" t="s">
        <v>72</v>
      </c>
      <c r="AY291" s="147" t="s">
        <v>129</v>
      </c>
    </row>
    <row r="292" spans="2:51" s="13" customFormat="1" ht="11.25">
      <c r="B292" s="152"/>
      <c r="D292" s="146" t="s">
        <v>141</v>
      </c>
      <c r="E292" s="153" t="s">
        <v>19</v>
      </c>
      <c r="F292" s="154" t="s">
        <v>736</v>
      </c>
      <c r="H292" s="155">
        <v>8.7</v>
      </c>
      <c r="I292" s="156"/>
      <c r="L292" s="152"/>
      <c r="M292" s="157"/>
      <c r="T292" s="158"/>
      <c r="AT292" s="153" t="s">
        <v>141</v>
      </c>
      <c r="AU292" s="153" t="s">
        <v>82</v>
      </c>
      <c r="AV292" s="13" t="s">
        <v>82</v>
      </c>
      <c r="AW292" s="13" t="s">
        <v>33</v>
      </c>
      <c r="AX292" s="13" t="s">
        <v>72</v>
      </c>
      <c r="AY292" s="153" t="s">
        <v>129</v>
      </c>
    </row>
    <row r="293" spans="2:51" s="13" customFormat="1" ht="11.25">
      <c r="B293" s="152"/>
      <c r="D293" s="146" t="s">
        <v>141</v>
      </c>
      <c r="E293" s="153" t="s">
        <v>19</v>
      </c>
      <c r="F293" s="154" t="s">
        <v>737</v>
      </c>
      <c r="H293" s="155">
        <v>8.184</v>
      </c>
      <c r="I293" s="156"/>
      <c r="L293" s="152"/>
      <c r="M293" s="157"/>
      <c r="T293" s="158"/>
      <c r="AT293" s="153" t="s">
        <v>141</v>
      </c>
      <c r="AU293" s="153" t="s">
        <v>82</v>
      </c>
      <c r="AV293" s="13" t="s">
        <v>82</v>
      </c>
      <c r="AW293" s="13" t="s">
        <v>33</v>
      </c>
      <c r="AX293" s="13" t="s">
        <v>72</v>
      </c>
      <c r="AY293" s="153" t="s">
        <v>129</v>
      </c>
    </row>
    <row r="294" spans="2:51" s="14" customFormat="1" ht="11.25">
      <c r="B294" s="159"/>
      <c r="D294" s="146" t="s">
        <v>141</v>
      </c>
      <c r="E294" s="160" t="s">
        <v>19</v>
      </c>
      <c r="F294" s="161" t="s">
        <v>188</v>
      </c>
      <c r="H294" s="162">
        <v>581.863</v>
      </c>
      <c r="I294" s="163"/>
      <c r="L294" s="159"/>
      <c r="M294" s="164"/>
      <c r="T294" s="165"/>
      <c r="AT294" s="160" t="s">
        <v>141</v>
      </c>
      <c r="AU294" s="160" t="s">
        <v>82</v>
      </c>
      <c r="AV294" s="14" t="s">
        <v>137</v>
      </c>
      <c r="AW294" s="14" t="s">
        <v>33</v>
      </c>
      <c r="AX294" s="14" t="s">
        <v>80</v>
      </c>
      <c r="AY294" s="160" t="s">
        <v>129</v>
      </c>
    </row>
    <row r="295" spans="2:65" s="1" customFormat="1" ht="49.15" customHeight="1">
      <c r="B295" s="33"/>
      <c r="C295" s="170" t="s">
        <v>738</v>
      </c>
      <c r="D295" s="170" t="s">
        <v>631</v>
      </c>
      <c r="E295" s="171" t="s">
        <v>739</v>
      </c>
      <c r="F295" s="172" t="s">
        <v>740</v>
      </c>
      <c r="G295" s="173" t="s">
        <v>162</v>
      </c>
      <c r="H295" s="174">
        <v>658.483</v>
      </c>
      <c r="I295" s="175"/>
      <c r="J295" s="176">
        <f>ROUND(I295*H295,2)</f>
        <v>0</v>
      </c>
      <c r="K295" s="172" t="s">
        <v>136</v>
      </c>
      <c r="L295" s="177"/>
      <c r="M295" s="178" t="s">
        <v>19</v>
      </c>
      <c r="N295" s="179" t="s">
        <v>43</v>
      </c>
      <c r="P295" s="137">
        <f>O295*H295</f>
        <v>0</v>
      </c>
      <c r="Q295" s="137">
        <v>0.004</v>
      </c>
      <c r="R295" s="137">
        <f>Q295*H295</f>
        <v>2.6339319999999997</v>
      </c>
      <c r="S295" s="137">
        <v>0</v>
      </c>
      <c r="T295" s="138">
        <f>S295*H295</f>
        <v>0</v>
      </c>
      <c r="AR295" s="139" t="s">
        <v>328</v>
      </c>
      <c r="AT295" s="139" t="s">
        <v>631</v>
      </c>
      <c r="AU295" s="139" t="s">
        <v>82</v>
      </c>
      <c r="AY295" s="18" t="s">
        <v>129</v>
      </c>
      <c r="BE295" s="140">
        <f>IF(N295="základní",J295,0)</f>
        <v>0</v>
      </c>
      <c r="BF295" s="140">
        <f>IF(N295="snížená",J295,0)</f>
        <v>0</v>
      </c>
      <c r="BG295" s="140">
        <f>IF(N295="zákl. přenesená",J295,0)</f>
        <v>0</v>
      </c>
      <c r="BH295" s="140">
        <f>IF(N295="sníž. přenesená",J295,0)</f>
        <v>0</v>
      </c>
      <c r="BI295" s="140">
        <f>IF(N295="nulová",J295,0)</f>
        <v>0</v>
      </c>
      <c r="BJ295" s="18" t="s">
        <v>80</v>
      </c>
      <c r="BK295" s="140">
        <f>ROUND(I295*H295,2)</f>
        <v>0</v>
      </c>
      <c r="BL295" s="18" t="s">
        <v>229</v>
      </c>
      <c r="BM295" s="139" t="s">
        <v>741</v>
      </c>
    </row>
    <row r="296" spans="2:51" s="12" customFormat="1" ht="11.25">
      <c r="B296" s="145"/>
      <c r="D296" s="146" t="s">
        <v>141</v>
      </c>
      <c r="E296" s="147" t="s">
        <v>19</v>
      </c>
      <c r="F296" s="148" t="s">
        <v>728</v>
      </c>
      <c r="H296" s="147" t="s">
        <v>19</v>
      </c>
      <c r="I296" s="149"/>
      <c r="L296" s="145"/>
      <c r="M296" s="150"/>
      <c r="T296" s="151"/>
      <c r="AT296" s="147" t="s">
        <v>141</v>
      </c>
      <c r="AU296" s="147" t="s">
        <v>82</v>
      </c>
      <c r="AV296" s="12" t="s">
        <v>80</v>
      </c>
      <c r="AW296" s="12" t="s">
        <v>33</v>
      </c>
      <c r="AX296" s="12" t="s">
        <v>72</v>
      </c>
      <c r="AY296" s="147" t="s">
        <v>129</v>
      </c>
    </row>
    <row r="297" spans="2:51" s="13" customFormat="1" ht="11.25">
      <c r="B297" s="152"/>
      <c r="D297" s="146" t="s">
        <v>141</v>
      </c>
      <c r="E297" s="153" t="s">
        <v>19</v>
      </c>
      <c r="F297" s="154" t="s">
        <v>729</v>
      </c>
      <c r="H297" s="155">
        <v>372.86</v>
      </c>
      <c r="I297" s="156"/>
      <c r="L297" s="152"/>
      <c r="M297" s="157"/>
      <c r="T297" s="158"/>
      <c r="AT297" s="153" t="s">
        <v>141</v>
      </c>
      <c r="AU297" s="153" t="s">
        <v>82</v>
      </c>
      <c r="AV297" s="13" t="s">
        <v>82</v>
      </c>
      <c r="AW297" s="13" t="s">
        <v>33</v>
      </c>
      <c r="AX297" s="13" t="s">
        <v>72</v>
      </c>
      <c r="AY297" s="153" t="s">
        <v>129</v>
      </c>
    </row>
    <row r="298" spans="2:51" s="13" customFormat="1" ht="11.25">
      <c r="B298" s="152"/>
      <c r="D298" s="146" t="s">
        <v>141</v>
      </c>
      <c r="E298" s="153" t="s">
        <v>19</v>
      </c>
      <c r="F298" s="154" t="s">
        <v>730</v>
      </c>
      <c r="H298" s="155">
        <v>67.725</v>
      </c>
      <c r="I298" s="156"/>
      <c r="L298" s="152"/>
      <c r="M298" s="157"/>
      <c r="T298" s="158"/>
      <c r="AT298" s="153" t="s">
        <v>141</v>
      </c>
      <c r="AU298" s="153" t="s">
        <v>82</v>
      </c>
      <c r="AV298" s="13" t="s">
        <v>82</v>
      </c>
      <c r="AW298" s="13" t="s">
        <v>33</v>
      </c>
      <c r="AX298" s="13" t="s">
        <v>72</v>
      </c>
      <c r="AY298" s="153" t="s">
        <v>129</v>
      </c>
    </row>
    <row r="299" spans="2:51" s="13" customFormat="1" ht="11.25">
      <c r="B299" s="152"/>
      <c r="D299" s="146" t="s">
        <v>141</v>
      </c>
      <c r="E299" s="153" t="s">
        <v>19</v>
      </c>
      <c r="F299" s="154" t="s">
        <v>731</v>
      </c>
      <c r="H299" s="155">
        <v>6.16</v>
      </c>
      <c r="I299" s="156"/>
      <c r="L299" s="152"/>
      <c r="M299" s="157"/>
      <c r="T299" s="158"/>
      <c r="AT299" s="153" t="s">
        <v>141</v>
      </c>
      <c r="AU299" s="153" t="s">
        <v>82</v>
      </c>
      <c r="AV299" s="13" t="s">
        <v>82</v>
      </c>
      <c r="AW299" s="13" t="s">
        <v>33</v>
      </c>
      <c r="AX299" s="13" t="s">
        <v>72</v>
      </c>
      <c r="AY299" s="153" t="s">
        <v>129</v>
      </c>
    </row>
    <row r="300" spans="2:51" s="12" customFormat="1" ht="11.25">
      <c r="B300" s="145"/>
      <c r="D300" s="146" t="s">
        <v>141</v>
      </c>
      <c r="E300" s="147" t="s">
        <v>19</v>
      </c>
      <c r="F300" s="148" t="s">
        <v>243</v>
      </c>
      <c r="H300" s="147" t="s">
        <v>19</v>
      </c>
      <c r="I300" s="149"/>
      <c r="L300" s="145"/>
      <c r="M300" s="150"/>
      <c r="T300" s="151"/>
      <c r="AT300" s="147" t="s">
        <v>141</v>
      </c>
      <c r="AU300" s="147" t="s">
        <v>82</v>
      </c>
      <c r="AV300" s="12" t="s">
        <v>80</v>
      </c>
      <c r="AW300" s="12" t="s">
        <v>33</v>
      </c>
      <c r="AX300" s="12" t="s">
        <v>72</v>
      </c>
      <c r="AY300" s="147" t="s">
        <v>129</v>
      </c>
    </row>
    <row r="301" spans="2:51" s="13" customFormat="1" ht="11.25">
      <c r="B301" s="152"/>
      <c r="D301" s="146" t="s">
        <v>141</v>
      </c>
      <c r="E301" s="153" t="s">
        <v>19</v>
      </c>
      <c r="F301" s="154" t="s">
        <v>732</v>
      </c>
      <c r="H301" s="155">
        <v>98.7</v>
      </c>
      <c r="I301" s="156"/>
      <c r="L301" s="152"/>
      <c r="M301" s="157"/>
      <c r="T301" s="158"/>
      <c r="AT301" s="153" t="s">
        <v>141</v>
      </c>
      <c r="AU301" s="153" t="s">
        <v>82</v>
      </c>
      <c r="AV301" s="13" t="s">
        <v>82</v>
      </c>
      <c r="AW301" s="13" t="s">
        <v>33</v>
      </c>
      <c r="AX301" s="13" t="s">
        <v>72</v>
      </c>
      <c r="AY301" s="153" t="s">
        <v>129</v>
      </c>
    </row>
    <row r="302" spans="2:51" s="13" customFormat="1" ht="11.25">
      <c r="B302" s="152"/>
      <c r="D302" s="146" t="s">
        <v>141</v>
      </c>
      <c r="E302" s="153" t="s">
        <v>19</v>
      </c>
      <c r="F302" s="154" t="s">
        <v>733</v>
      </c>
      <c r="H302" s="155">
        <v>12.214</v>
      </c>
      <c r="I302" s="156"/>
      <c r="L302" s="152"/>
      <c r="M302" s="157"/>
      <c r="T302" s="158"/>
      <c r="AT302" s="153" t="s">
        <v>141</v>
      </c>
      <c r="AU302" s="153" t="s">
        <v>82</v>
      </c>
      <c r="AV302" s="13" t="s">
        <v>82</v>
      </c>
      <c r="AW302" s="13" t="s">
        <v>33</v>
      </c>
      <c r="AX302" s="13" t="s">
        <v>72</v>
      </c>
      <c r="AY302" s="153" t="s">
        <v>129</v>
      </c>
    </row>
    <row r="303" spans="2:51" s="13" customFormat="1" ht="11.25">
      <c r="B303" s="152"/>
      <c r="D303" s="146" t="s">
        <v>141</v>
      </c>
      <c r="E303" s="153" t="s">
        <v>19</v>
      </c>
      <c r="F303" s="154" t="s">
        <v>734</v>
      </c>
      <c r="H303" s="155">
        <v>7.32</v>
      </c>
      <c r="I303" s="156"/>
      <c r="L303" s="152"/>
      <c r="M303" s="157"/>
      <c r="T303" s="158"/>
      <c r="AT303" s="153" t="s">
        <v>141</v>
      </c>
      <c r="AU303" s="153" t="s">
        <v>82</v>
      </c>
      <c r="AV303" s="13" t="s">
        <v>82</v>
      </c>
      <c r="AW303" s="13" t="s">
        <v>33</v>
      </c>
      <c r="AX303" s="13" t="s">
        <v>72</v>
      </c>
      <c r="AY303" s="153" t="s">
        <v>129</v>
      </c>
    </row>
    <row r="304" spans="2:51" s="14" customFormat="1" ht="11.25">
      <c r="B304" s="159"/>
      <c r="D304" s="146" t="s">
        <v>141</v>
      </c>
      <c r="E304" s="160" t="s">
        <v>19</v>
      </c>
      <c r="F304" s="161" t="s">
        <v>188</v>
      </c>
      <c r="H304" s="162">
        <v>564.979</v>
      </c>
      <c r="I304" s="163"/>
      <c r="L304" s="159"/>
      <c r="M304" s="164"/>
      <c r="T304" s="165"/>
      <c r="AT304" s="160" t="s">
        <v>141</v>
      </c>
      <c r="AU304" s="160" t="s">
        <v>82</v>
      </c>
      <c r="AV304" s="14" t="s">
        <v>137</v>
      </c>
      <c r="AW304" s="14" t="s">
        <v>33</v>
      </c>
      <c r="AX304" s="14" t="s">
        <v>80</v>
      </c>
      <c r="AY304" s="160" t="s">
        <v>129</v>
      </c>
    </row>
    <row r="305" spans="2:51" s="13" customFormat="1" ht="11.25">
      <c r="B305" s="152"/>
      <c r="D305" s="146" t="s">
        <v>141</v>
      </c>
      <c r="F305" s="154" t="s">
        <v>742</v>
      </c>
      <c r="H305" s="155">
        <v>658.483</v>
      </c>
      <c r="I305" s="156"/>
      <c r="L305" s="152"/>
      <c r="M305" s="157"/>
      <c r="T305" s="158"/>
      <c r="AT305" s="153" t="s">
        <v>141</v>
      </c>
      <c r="AU305" s="153" t="s">
        <v>82</v>
      </c>
      <c r="AV305" s="13" t="s">
        <v>82</v>
      </c>
      <c r="AW305" s="13" t="s">
        <v>4</v>
      </c>
      <c r="AX305" s="13" t="s">
        <v>80</v>
      </c>
      <c r="AY305" s="153" t="s">
        <v>129</v>
      </c>
    </row>
    <row r="306" spans="2:65" s="1" customFormat="1" ht="49.15" customHeight="1">
      <c r="B306" s="33"/>
      <c r="C306" s="170" t="s">
        <v>743</v>
      </c>
      <c r="D306" s="170" t="s">
        <v>631</v>
      </c>
      <c r="E306" s="171" t="s">
        <v>744</v>
      </c>
      <c r="F306" s="172" t="s">
        <v>745</v>
      </c>
      <c r="G306" s="173" t="s">
        <v>162</v>
      </c>
      <c r="H306" s="174">
        <v>19.678</v>
      </c>
      <c r="I306" s="175"/>
      <c r="J306" s="176">
        <f>ROUND(I306*H306,2)</f>
        <v>0</v>
      </c>
      <c r="K306" s="172" t="s">
        <v>136</v>
      </c>
      <c r="L306" s="177"/>
      <c r="M306" s="178" t="s">
        <v>19</v>
      </c>
      <c r="N306" s="179" t="s">
        <v>43</v>
      </c>
      <c r="P306" s="137">
        <f>O306*H306</f>
        <v>0</v>
      </c>
      <c r="Q306" s="137">
        <v>0.0048</v>
      </c>
      <c r="R306" s="137">
        <f>Q306*H306</f>
        <v>0.0944544</v>
      </c>
      <c r="S306" s="137">
        <v>0</v>
      </c>
      <c r="T306" s="138">
        <f>S306*H306</f>
        <v>0</v>
      </c>
      <c r="AR306" s="139" t="s">
        <v>328</v>
      </c>
      <c r="AT306" s="139" t="s">
        <v>631</v>
      </c>
      <c r="AU306" s="139" t="s">
        <v>82</v>
      </c>
      <c r="AY306" s="18" t="s">
        <v>129</v>
      </c>
      <c r="BE306" s="140">
        <f>IF(N306="základní",J306,0)</f>
        <v>0</v>
      </c>
      <c r="BF306" s="140">
        <f>IF(N306="snížená",J306,0)</f>
        <v>0</v>
      </c>
      <c r="BG306" s="140">
        <f>IF(N306="zákl. přenesená",J306,0)</f>
        <v>0</v>
      </c>
      <c r="BH306" s="140">
        <f>IF(N306="sníž. přenesená",J306,0)</f>
        <v>0</v>
      </c>
      <c r="BI306" s="140">
        <f>IF(N306="nulová",J306,0)</f>
        <v>0</v>
      </c>
      <c r="BJ306" s="18" t="s">
        <v>80</v>
      </c>
      <c r="BK306" s="140">
        <f>ROUND(I306*H306,2)</f>
        <v>0</v>
      </c>
      <c r="BL306" s="18" t="s">
        <v>229</v>
      </c>
      <c r="BM306" s="139" t="s">
        <v>746</v>
      </c>
    </row>
    <row r="307" spans="2:51" s="12" customFormat="1" ht="11.25">
      <c r="B307" s="145"/>
      <c r="D307" s="146" t="s">
        <v>141</v>
      </c>
      <c r="E307" s="147" t="s">
        <v>19</v>
      </c>
      <c r="F307" s="148" t="s">
        <v>735</v>
      </c>
      <c r="H307" s="147" t="s">
        <v>19</v>
      </c>
      <c r="I307" s="149"/>
      <c r="L307" s="145"/>
      <c r="M307" s="150"/>
      <c r="T307" s="151"/>
      <c r="AT307" s="147" t="s">
        <v>141</v>
      </c>
      <c r="AU307" s="147" t="s">
        <v>82</v>
      </c>
      <c r="AV307" s="12" t="s">
        <v>80</v>
      </c>
      <c r="AW307" s="12" t="s">
        <v>33</v>
      </c>
      <c r="AX307" s="12" t="s">
        <v>72</v>
      </c>
      <c r="AY307" s="147" t="s">
        <v>129</v>
      </c>
    </row>
    <row r="308" spans="2:51" s="13" customFormat="1" ht="11.25">
      <c r="B308" s="152"/>
      <c r="D308" s="146" t="s">
        <v>141</v>
      </c>
      <c r="E308" s="153" t="s">
        <v>19</v>
      </c>
      <c r="F308" s="154" t="s">
        <v>736</v>
      </c>
      <c r="H308" s="155">
        <v>8.7</v>
      </c>
      <c r="I308" s="156"/>
      <c r="L308" s="152"/>
      <c r="M308" s="157"/>
      <c r="T308" s="158"/>
      <c r="AT308" s="153" t="s">
        <v>141</v>
      </c>
      <c r="AU308" s="153" t="s">
        <v>82</v>
      </c>
      <c r="AV308" s="13" t="s">
        <v>82</v>
      </c>
      <c r="AW308" s="13" t="s">
        <v>33</v>
      </c>
      <c r="AX308" s="13" t="s">
        <v>72</v>
      </c>
      <c r="AY308" s="153" t="s">
        <v>129</v>
      </c>
    </row>
    <row r="309" spans="2:51" s="13" customFormat="1" ht="11.25">
      <c r="B309" s="152"/>
      <c r="D309" s="146" t="s">
        <v>141</v>
      </c>
      <c r="E309" s="153" t="s">
        <v>19</v>
      </c>
      <c r="F309" s="154" t="s">
        <v>737</v>
      </c>
      <c r="H309" s="155">
        <v>8.184</v>
      </c>
      <c r="I309" s="156"/>
      <c r="L309" s="152"/>
      <c r="M309" s="157"/>
      <c r="T309" s="158"/>
      <c r="AT309" s="153" t="s">
        <v>141</v>
      </c>
      <c r="AU309" s="153" t="s">
        <v>82</v>
      </c>
      <c r="AV309" s="13" t="s">
        <v>82</v>
      </c>
      <c r="AW309" s="13" t="s">
        <v>33</v>
      </c>
      <c r="AX309" s="13" t="s">
        <v>72</v>
      </c>
      <c r="AY309" s="153" t="s">
        <v>129</v>
      </c>
    </row>
    <row r="310" spans="2:51" s="14" customFormat="1" ht="11.25">
      <c r="B310" s="159"/>
      <c r="D310" s="146" t="s">
        <v>141</v>
      </c>
      <c r="E310" s="160" t="s">
        <v>19</v>
      </c>
      <c r="F310" s="161" t="s">
        <v>188</v>
      </c>
      <c r="H310" s="162">
        <v>16.884</v>
      </c>
      <c r="I310" s="163"/>
      <c r="L310" s="159"/>
      <c r="M310" s="164"/>
      <c r="T310" s="165"/>
      <c r="AT310" s="160" t="s">
        <v>141</v>
      </c>
      <c r="AU310" s="160" t="s">
        <v>82</v>
      </c>
      <c r="AV310" s="14" t="s">
        <v>137</v>
      </c>
      <c r="AW310" s="14" t="s">
        <v>33</v>
      </c>
      <c r="AX310" s="14" t="s">
        <v>80</v>
      </c>
      <c r="AY310" s="160" t="s">
        <v>129</v>
      </c>
    </row>
    <row r="311" spans="2:51" s="13" customFormat="1" ht="11.25">
      <c r="B311" s="152"/>
      <c r="D311" s="146" t="s">
        <v>141</v>
      </c>
      <c r="F311" s="154" t="s">
        <v>747</v>
      </c>
      <c r="H311" s="155">
        <v>19.678</v>
      </c>
      <c r="I311" s="156"/>
      <c r="L311" s="152"/>
      <c r="M311" s="157"/>
      <c r="T311" s="158"/>
      <c r="AT311" s="153" t="s">
        <v>141</v>
      </c>
      <c r="AU311" s="153" t="s">
        <v>82</v>
      </c>
      <c r="AV311" s="13" t="s">
        <v>82</v>
      </c>
      <c r="AW311" s="13" t="s">
        <v>4</v>
      </c>
      <c r="AX311" s="13" t="s">
        <v>80</v>
      </c>
      <c r="AY311" s="153" t="s">
        <v>129</v>
      </c>
    </row>
    <row r="312" spans="2:65" s="1" customFormat="1" ht="24.2" customHeight="1">
      <c r="B312" s="33"/>
      <c r="C312" s="128" t="s">
        <v>748</v>
      </c>
      <c r="D312" s="128" t="s">
        <v>132</v>
      </c>
      <c r="E312" s="129" t="s">
        <v>749</v>
      </c>
      <c r="F312" s="130" t="s">
        <v>750</v>
      </c>
      <c r="G312" s="131" t="s">
        <v>162</v>
      </c>
      <c r="H312" s="132">
        <v>1192.138</v>
      </c>
      <c r="I312" s="133"/>
      <c r="J312" s="134">
        <f>ROUND(I312*H312,2)</f>
        <v>0</v>
      </c>
      <c r="K312" s="130" t="s">
        <v>136</v>
      </c>
      <c r="L312" s="33"/>
      <c r="M312" s="135" t="s">
        <v>19</v>
      </c>
      <c r="N312" s="136" t="s">
        <v>43</v>
      </c>
      <c r="P312" s="137">
        <f>O312*H312</f>
        <v>0</v>
      </c>
      <c r="Q312" s="137">
        <v>0.00088</v>
      </c>
      <c r="R312" s="137">
        <f>Q312*H312</f>
        <v>1.04908144</v>
      </c>
      <c r="S312" s="137">
        <v>0</v>
      </c>
      <c r="T312" s="138">
        <f>S312*H312</f>
        <v>0</v>
      </c>
      <c r="AR312" s="139" t="s">
        <v>229</v>
      </c>
      <c r="AT312" s="139" t="s">
        <v>132</v>
      </c>
      <c r="AU312" s="139" t="s">
        <v>82</v>
      </c>
      <c r="AY312" s="18" t="s">
        <v>129</v>
      </c>
      <c r="BE312" s="140">
        <f>IF(N312="základní",J312,0)</f>
        <v>0</v>
      </c>
      <c r="BF312" s="140">
        <f>IF(N312="snížená",J312,0)</f>
        <v>0</v>
      </c>
      <c r="BG312" s="140">
        <f>IF(N312="zákl. přenesená",J312,0)</f>
        <v>0</v>
      </c>
      <c r="BH312" s="140">
        <f>IF(N312="sníž. přenesená",J312,0)</f>
        <v>0</v>
      </c>
      <c r="BI312" s="140">
        <f>IF(N312="nulová",J312,0)</f>
        <v>0</v>
      </c>
      <c r="BJ312" s="18" t="s">
        <v>80</v>
      </c>
      <c r="BK312" s="140">
        <f>ROUND(I312*H312,2)</f>
        <v>0</v>
      </c>
      <c r="BL312" s="18" t="s">
        <v>229</v>
      </c>
      <c r="BM312" s="139" t="s">
        <v>751</v>
      </c>
    </row>
    <row r="313" spans="2:47" s="1" customFormat="1" ht="11.25">
      <c r="B313" s="33"/>
      <c r="D313" s="141" t="s">
        <v>139</v>
      </c>
      <c r="F313" s="142" t="s">
        <v>752</v>
      </c>
      <c r="I313" s="143"/>
      <c r="L313" s="33"/>
      <c r="M313" s="144"/>
      <c r="T313" s="54"/>
      <c r="AT313" s="18" t="s">
        <v>139</v>
      </c>
      <c r="AU313" s="18" t="s">
        <v>82</v>
      </c>
    </row>
    <row r="314" spans="2:51" s="12" customFormat="1" ht="11.25">
      <c r="B314" s="145"/>
      <c r="D314" s="146" t="s">
        <v>141</v>
      </c>
      <c r="E314" s="147" t="s">
        <v>19</v>
      </c>
      <c r="F314" s="148" t="s">
        <v>753</v>
      </c>
      <c r="H314" s="147" t="s">
        <v>19</v>
      </c>
      <c r="I314" s="149"/>
      <c r="L314" s="145"/>
      <c r="M314" s="150"/>
      <c r="T314" s="151"/>
      <c r="AT314" s="147" t="s">
        <v>141</v>
      </c>
      <c r="AU314" s="147" t="s">
        <v>82</v>
      </c>
      <c r="AV314" s="12" t="s">
        <v>80</v>
      </c>
      <c r="AW314" s="12" t="s">
        <v>33</v>
      </c>
      <c r="AX314" s="12" t="s">
        <v>72</v>
      </c>
      <c r="AY314" s="147" t="s">
        <v>129</v>
      </c>
    </row>
    <row r="315" spans="2:51" s="12" customFormat="1" ht="11.25">
      <c r="B315" s="145"/>
      <c r="D315" s="146" t="s">
        <v>141</v>
      </c>
      <c r="E315" s="147" t="s">
        <v>19</v>
      </c>
      <c r="F315" s="148" t="s">
        <v>728</v>
      </c>
      <c r="H315" s="147" t="s">
        <v>19</v>
      </c>
      <c r="I315" s="149"/>
      <c r="L315" s="145"/>
      <c r="M315" s="150"/>
      <c r="T315" s="151"/>
      <c r="AT315" s="147" t="s">
        <v>141</v>
      </c>
      <c r="AU315" s="147" t="s">
        <v>82</v>
      </c>
      <c r="AV315" s="12" t="s">
        <v>80</v>
      </c>
      <c r="AW315" s="12" t="s">
        <v>33</v>
      </c>
      <c r="AX315" s="12" t="s">
        <v>72</v>
      </c>
      <c r="AY315" s="147" t="s">
        <v>129</v>
      </c>
    </row>
    <row r="316" spans="2:51" s="13" customFormat="1" ht="11.25">
      <c r="B316" s="152"/>
      <c r="D316" s="146" t="s">
        <v>141</v>
      </c>
      <c r="E316" s="153" t="s">
        <v>19</v>
      </c>
      <c r="F316" s="154" t="s">
        <v>729</v>
      </c>
      <c r="H316" s="155">
        <v>372.86</v>
      </c>
      <c r="I316" s="156"/>
      <c r="L316" s="152"/>
      <c r="M316" s="157"/>
      <c r="T316" s="158"/>
      <c r="AT316" s="153" t="s">
        <v>141</v>
      </c>
      <c r="AU316" s="153" t="s">
        <v>82</v>
      </c>
      <c r="AV316" s="13" t="s">
        <v>82</v>
      </c>
      <c r="AW316" s="13" t="s">
        <v>33</v>
      </c>
      <c r="AX316" s="13" t="s">
        <v>72</v>
      </c>
      <c r="AY316" s="153" t="s">
        <v>129</v>
      </c>
    </row>
    <row r="317" spans="2:51" s="13" customFormat="1" ht="11.25">
      <c r="B317" s="152"/>
      <c r="D317" s="146" t="s">
        <v>141</v>
      </c>
      <c r="E317" s="153" t="s">
        <v>19</v>
      </c>
      <c r="F317" s="154" t="s">
        <v>714</v>
      </c>
      <c r="H317" s="155">
        <v>84.735</v>
      </c>
      <c r="I317" s="156"/>
      <c r="L317" s="152"/>
      <c r="M317" s="157"/>
      <c r="T317" s="158"/>
      <c r="AT317" s="153" t="s">
        <v>141</v>
      </c>
      <c r="AU317" s="153" t="s">
        <v>82</v>
      </c>
      <c r="AV317" s="13" t="s">
        <v>82</v>
      </c>
      <c r="AW317" s="13" t="s">
        <v>33</v>
      </c>
      <c r="AX317" s="13" t="s">
        <v>72</v>
      </c>
      <c r="AY317" s="153" t="s">
        <v>129</v>
      </c>
    </row>
    <row r="318" spans="2:51" s="12" customFormat="1" ht="11.25">
      <c r="B318" s="145"/>
      <c r="D318" s="146" t="s">
        <v>141</v>
      </c>
      <c r="E318" s="147" t="s">
        <v>19</v>
      </c>
      <c r="F318" s="148" t="s">
        <v>243</v>
      </c>
      <c r="H318" s="147" t="s">
        <v>19</v>
      </c>
      <c r="I318" s="149"/>
      <c r="L318" s="145"/>
      <c r="M318" s="150"/>
      <c r="T318" s="151"/>
      <c r="AT318" s="147" t="s">
        <v>141</v>
      </c>
      <c r="AU318" s="147" t="s">
        <v>82</v>
      </c>
      <c r="AV318" s="12" t="s">
        <v>80</v>
      </c>
      <c r="AW318" s="12" t="s">
        <v>33</v>
      </c>
      <c r="AX318" s="12" t="s">
        <v>72</v>
      </c>
      <c r="AY318" s="147" t="s">
        <v>129</v>
      </c>
    </row>
    <row r="319" spans="2:51" s="13" customFormat="1" ht="11.25">
      <c r="B319" s="152"/>
      <c r="D319" s="146" t="s">
        <v>141</v>
      </c>
      <c r="E319" s="153" t="s">
        <v>19</v>
      </c>
      <c r="F319" s="154" t="s">
        <v>732</v>
      </c>
      <c r="H319" s="155">
        <v>98.7</v>
      </c>
      <c r="I319" s="156"/>
      <c r="L319" s="152"/>
      <c r="M319" s="157"/>
      <c r="T319" s="158"/>
      <c r="AT319" s="153" t="s">
        <v>141</v>
      </c>
      <c r="AU319" s="153" t="s">
        <v>82</v>
      </c>
      <c r="AV319" s="13" t="s">
        <v>82</v>
      </c>
      <c r="AW319" s="13" t="s">
        <v>33</v>
      </c>
      <c r="AX319" s="13" t="s">
        <v>72</v>
      </c>
      <c r="AY319" s="153" t="s">
        <v>129</v>
      </c>
    </row>
    <row r="320" spans="2:51" s="13" customFormat="1" ht="11.25">
      <c r="B320" s="152"/>
      <c r="D320" s="146" t="s">
        <v>141</v>
      </c>
      <c r="E320" s="153" t="s">
        <v>19</v>
      </c>
      <c r="F320" s="154" t="s">
        <v>754</v>
      </c>
      <c r="H320" s="155">
        <v>37.84</v>
      </c>
      <c r="I320" s="156"/>
      <c r="L320" s="152"/>
      <c r="M320" s="157"/>
      <c r="T320" s="158"/>
      <c r="AT320" s="153" t="s">
        <v>141</v>
      </c>
      <c r="AU320" s="153" t="s">
        <v>82</v>
      </c>
      <c r="AV320" s="13" t="s">
        <v>82</v>
      </c>
      <c r="AW320" s="13" t="s">
        <v>33</v>
      </c>
      <c r="AX320" s="13" t="s">
        <v>72</v>
      </c>
      <c r="AY320" s="153" t="s">
        <v>129</v>
      </c>
    </row>
    <row r="321" spans="2:51" s="12" customFormat="1" ht="11.25">
      <c r="B321" s="145"/>
      <c r="D321" s="146" t="s">
        <v>141</v>
      </c>
      <c r="E321" s="147" t="s">
        <v>19</v>
      </c>
      <c r="F321" s="148" t="s">
        <v>735</v>
      </c>
      <c r="H321" s="147" t="s">
        <v>19</v>
      </c>
      <c r="I321" s="149"/>
      <c r="L321" s="145"/>
      <c r="M321" s="150"/>
      <c r="T321" s="151"/>
      <c r="AT321" s="147" t="s">
        <v>141</v>
      </c>
      <c r="AU321" s="147" t="s">
        <v>82</v>
      </c>
      <c r="AV321" s="12" t="s">
        <v>80</v>
      </c>
      <c r="AW321" s="12" t="s">
        <v>33</v>
      </c>
      <c r="AX321" s="12" t="s">
        <v>72</v>
      </c>
      <c r="AY321" s="147" t="s">
        <v>129</v>
      </c>
    </row>
    <row r="322" spans="2:51" s="13" customFormat="1" ht="11.25">
      <c r="B322" s="152"/>
      <c r="D322" s="146" t="s">
        <v>141</v>
      </c>
      <c r="E322" s="153" t="s">
        <v>19</v>
      </c>
      <c r="F322" s="154" t="s">
        <v>736</v>
      </c>
      <c r="H322" s="155">
        <v>8.7</v>
      </c>
      <c r="I322" s="156"/>
      <c r="L322" s="152"/>
      <c r="M322" s="157"/>
      <c r="T322" s="158"/>
      <c r="AT322" s="153" t="s">
        <v>141</v>
      </c>
      <c r="AU322" s="153" t="s">
        <v>82</v>
      </c>
      <c r="AV322" s="13" t="s">
        <v>82</v>
      </c>
      <c r="AW322" s="13" t="s">
        <v>33</v>
      </c>
      <c r="AX322" s="13" t="s">
        <v>72</v>
      </c>
      <c r="AY322" s="153" t="s">
        <v>129</v>
      </c>
    </row>
    <row r="323" spans="2:51" s="13" customFormat="1" ht="11.25">
      <c r="B323" s="152"/>
      <c r="D323" s="146" t="s">
        <v>141</v>
      </c>
      <c r="E323" s="153" t="s">
        <v>19</v>
      </c>
      <c r="F323" s="154" t="s">
        <v>755</v>
      </c>
      <c r="H323" s="155">
        <v>7.44</v>
      </c>
      <c r="I323" s="156"/>
      <c r="L323" s="152"/>
      <c r="M323" s="157"/>
      <c r="T323" s="158"/>
      <c r="AT323" s="153" t="s">
        <v>141</v>
      </c>
      <c r="AU323" s="153" t="s">
        <v>82</v>
      </c>
      <c r="AV323" s="13" t="s">
        <v>82</v>
      </c>
      <c r="AW323" s="13" t="s">
        <v>33</v>
      </c>
      <c r="AX323" s="13" t="s">
        <v>72</v>
      </c>
      <c r="AY323" s="153" t="s">
        <v>129</v>
      </c>
    </row>
    <row r="324" spans="2:51" s="15" customFormat="1" ht="11.25">
      <c r="B324" s="180"/>
      <c r="D324" s="146" t="s">
        <v>141</v>
      </c>
      <c r="E324" s="181" t="s">
        <v>19</v>
      </c>
      <c r="F324" s="182" t="s">
        <v>756</v>
      </c>
      <c r="H324" s="183">
        <v>610.275</v>
      </c>
      <c r="I324" s="184"/>
      <c r="L324" s="180"/>
      <c r="M324" s="185"/>
      <c r="T324" s="186"/>
      <c r="AT324" s="181" t="s">
        <v>141</v>
      </c>
      <c r="AU324" s="181" t="s">
        <v>82</v>
      </c>
      <c r="AV324" s="15" t="s">
        <v>149</v>
      </c>
      <c r="AW324" s="15" t="s">
        <v>33</v>
      </c>
      <c r="AX324" s="15" t="s">
        <v>72</v>
      </c>
      <c r="AY324" s="181" t="s">
        <v>129</v>
      </c>
    </row>
    <row r="325" spans="2:51" s="12" customFormat="1" ht="11.25">
      <c r="B325" s="145"/>
      <c r="D325" s="146" t="s">
        <v>141</v>
      </c>
      <c r="E325" s="147" t="s">
        <v>19</v>
      </c>
      <c r="F325" s="148" t="s">
        <v>757</v>
      </c>
      <c r="H325" s="147" t="s">
        <v>19</v>
      </c>
      <c r="I325" s="149"/>
      <c r="L325" s="145"/>
      <c r="M325" s="150"/>
      <c r="T325" s="151"/>
      <c r="AT325" s="147" t="s">
        <v>141</v>
      </c>
      <c r="AU325" s="147" t="s">
        <v>82</v>
      </c>
      <c r="AV325" s="12" t="s">
        <v>80</v>
      </c>
      <c r="AW325" s="12" t="s">
        <v>33</v>
      </c>
      <c r="AX325" s="12" t="s">
        <v>72</v>
      </c>
      <c r="AY325" s="147" t="s">
        <v>129</v>
      </c>
    </row>
    <row r="326" spans="2:51" s="12" customFormat="1" ht="11.25">
      <c r="B326" s="145"/>
      <c r="D326" s="146" t="s">
        <v>141</v>
      </c>
      <c r="E326" s="147" t="s">
        <v>19</v>
      </c>
      <c r="F326" s="148" t="s">
        <v>728</v>
      </c>
      <c r="H326" s="147" t="s">
        <v>19</v>
      </c>
      <c r="I326" s="149"/>
      <c r="L326" s="145"/>
      <c r="M326" s="150"/>
      <c r="T326" s="151"/>
      <c r="AT326" s="147" t="s">
        <v>141</v>
      </c>
      <c r="AU326" s="147" t="s">
        <v>82</v>
      </c>
      <c r="AV326" s="12" t="s">
        <v>80</v>
      </c>
      <c r="AW326" s="12" t="s">
        <v>33</v>
      </c>
      <c r="AX326" s="12" t="s">
        <v>72</v>
      </c>
      <c r="AY326" s="147" t="s">
        <v>129</v>
      </c>
    </row>
    <row r="327" spans="2:51" s="13" customFormat="1" ht="11.25">
      <c r="B327" s="152"/>
      <c r="D327" s="146" t="s">
        <v>141</v>
      </c>
      <c r="E327" s="153" t="s">
        <v>19</v>
      </c>
      <c r="F327" s="154" t="s">
        <v>729</v>
      </c>
      <c r="H327" s="155">
        <v>372.86</v>
      </c>
      <c r="I327" s="156"/>
      <c r="L327" s="152"/>
      <c r="M327" s="157"/>
      <c r="T327" s="158"/>
      <c r="AT327" s="153" t="s">
        <v>141</v>
      </c>
      <c r="AU327" s="153" t="s">
        <v>82</v>
      </c>
      <c r="AV327" s="13" t="s">
        <v>82</v>
      </c>
      <c r="AW327" s="13" t="s">
        <v>33</v>
      </c>
      <c r="AX327" s="13" t="s">
        <v>72</v>
      </c>
      <c r="AY327" s="153" t="s">
        <v>129</v>
      </c>
    </row>
    <row r="328" spans="2:51" s="13" customFormat="1" ht="11.25">
      <c r="B328" s="152"/>
      <c r="D328" s="146" t="s">
        <v>141</v>
      </c>
      <c r="E328" s="153" t="s">
        <v>19</v>
      </c>
      <c r="F328" s="154" t="s">
        <v>730</v>
      </c>
      <c r="H328" s="155">
        <v>67.725</v>
      </c>
      <c r="I328" s="156"/>
      <c r="L328" s="152"/>
      <c r="M328" s="157"/>
      <c r="T328" s="158"/>
      <c r="AT328" s="153" t="s">
        <v>141</v>
      </c>
      <c r="AU328" s="153" t="s">
        <v>82</v>
      </c>
      <c r="AV328" s="13" t="s">
        <v>82</v>
      </c>
      <c r="AW328" s="13" t="s">
        <v>33</v>
      </c>
      <c r="AX328" s="13" t="s">
        <v>72</v>
      </c>
      <c r="AY328" s="153" t="s">
        <v>129</v>
      </c>
    </row>
    <row r="329" spans="2:51" s="13" customFormat="1" ht="11.25">
      <c r="B329" s="152"/>
      <c r="D329" s="146" t="s">
        <v>141</v>
      </c>
      <c r="E329" s="153" t="s">
        <v>19</v>
      </c>
      <c r="F329" s="154" t="s">
        <v>731</v>
      </c>
      <c r="H329" s="155">
        <v>6.16</v>
      </c>
      <c r="I329" s="156"/>
      <c r="L329" s="152"/>
      <c r="M329" s="157"/>
      <c r="T329" s="158"/>
      <c r="AT329" s="153" t="s">
        <v>141</v>
      </c>
      <c r="AU329" s="153" t="s">
        <v>82</v>
      </c>
      <c r="AV329" s="13" t="s">
        <v>82</v>
      </c>
      <c r="AW329" s="13" t="s">
        <v>33</v>
      </c>
      <c r="AX329" s="13" t="s">
        <v>72</v>
      </c>
      <c r="AY329" s="153" t="s">
        <v>129</v>
      </c>
    </row>
    <row r="330" spans="2:51" s="12" customFormat="1" ht="11.25">
      <c r="B330" s="145"/>
      <c r="D330" s="146" t="s">
        <v>141</v>
      </c>
      <c r="E330" s="147" t="s">
        <v>19</v>
      </c>
      <c r="F330" s="148" t="s">
        <v>243</v>
      </c>
      <c r="H330" s="147" t="s">
        <v>19</v>
      </c>
      <c r="I330" s="149"/>
      <c r="L330" s="145"/>
      <c r="M330" s="150"/>
      <c r="T330" s="151"/>
      <c r="AT330" s="147" t="s">
        <v>141</v>
      </c>
      <c r="AU330" s="147" t="s">
        <v>82</v>
      </c>
      <c r="AV330" s="12" t="s">
        <v>80</v>
      </c>
      <c r="AW330" s="12" t="s">
        <v>33</v>
      </c>
      <c r="AX330" s="12" t="s">
        <v>72</v>
      </c>
      <c r="AY330" s="147" t="s">
        <v>129</v>
      </c>
    </row>
    <row r="331" spans="2:51" s="13" customFormat="1" ht="11.25">
      <c r="B331" s="152"/>
      <c r="D331" s="146" t="s">
        <v>141</v>
      </c>
      <c r="E331" s="153" t="s">
        <v>19</v>
      </c>
      <c r="F331" s="154" t="s">
        <v>732</v>
      </c>
      <c r="H331" s="155">
        <v>98.7</v>
      </c>
      <c r="I331" s="156"/>
      <c r="L331" s="152"/>
      <c r="M331" s="157"/>
      <c r="T331" s="158"/>
      <c r="AT331" s="153" t="s">
        <v>141</v>
      </c>
      <c r="AU331" s="153" t="s">
        <v>82</v>
      </c>
      <c r="AV331" s="13" t="s">
        <v>82</v>
      </c>
      <c r="AW331" s="13" t="s">
        <v>33</v>
      </c>
      <c r="AX331" s="13" t="s">
        <v>72</v>
      </c>
      <c r="AY331" s="153" t="s">
        <v>129</v>
      </c>
    </row>
    <row r="332" spans="2:51" s="13" customFormat="1" ht="11.25">
      <c r="B332" s="152"/>
      <c r="D332" s="146" t="s">
        <v>141</v>
      </c>
      <c r="E332" s="153" t="s">
        <v>19</v>
      </c>
      <c r="F332" s="154" t="s">
        <v>733</v>
      </c>
      <c r="H332" s="155">
        <v>12.214</v>
      </c>
      <c r="I332" s="156"/>
      <c r="L332" s="152"/>
      <c r="M332" s="157"/>
      <c r="T332" s="158"/>
      <c r="AT332" s="153" t="s">
        <v>141</v>
      </c>
      <c r="AU332" s="153" t="s">
        <v>82</v>
      </c>
      <c r="AV332" s="13" t="s">
        <v>82</v>
      </c>
      <c r="AW332" s="13" t="s">
        <v>33</v>
      </c>
      <c r="AX332" s="13" t="s">
        <v>72</v>
      </c>
      <c r="AY332" s="153" t="s">
        <v>129</v>
      </c>
    </row>
    <row r="333" spans="2:51" s="13" customFormat="1" ht="11.25">
      <c r="B333" s="152"/>
      <c r="D333" s="146" t="s">
        <v>141</v>
      </c>
      <c r="E333" s="153" t="s">
        <v>19</v>
      </c>
      <c r="F333" s="154" t="s">
        <v>734</v>
      </c>
      <c r="H333" s="155">
        <v>7.32</v>
      </c>
      <c r="I333" s="156"/>
      <c r="L333" s="152"/>
      <c r="M333" s="157"/>
      <c r="T333" s="158"/>
      <c r="AT333" s="153" t="s">
        <v>141</v>
      </c>
      <c r="AU333" s="153" t="s">
        <v>82</v>
      </c>
      <c r="AV333" s="13" t="s">
        <v>82</v>
      </c>
      <c r="AW333" s="13" t="s">
        <v>33</v>
      </c>
      <c r="AX333" s="13" t="s">
        <v>72</v>
      </c>
      <c r="AY333" s="153" t="s">
        <v>129</v>
      </c>
    </row>
    <row r="334" spans="2:51" s="12" customFormat="1" ht="11.25">
      <c r="B334" s="145"/>
      <c r="D334" s="146" t="s">
        <v>141</v>
      </c>
      <c r="E334" s="147" t="s">
        <v>19</v>
      </c>
      <c r="F334" s="148" t="s">
        <v>735</v>
      </c>
      <c r="H334" s="147" t="s">
        <v>19</v>
      </c>
      <c r="I334" s="149"/>
      <c r="L334" s="145"/>
      <c r="M334" s="150"/>
      <c r="T334" s="151"/>
      <c r="AT334" s="147" t="s">
        <v>141</v>
      </c>
      <c r="AU334" s="147" t="s">
        <v>82</v>
      </c>
      <c r="AV334" s="12" t="s">
        <v>80</v>
      </c>
      <c r="AW334" s="12" t="s">
        <v>33</v>
      </c>
      <c r="AX334" s="12" t="s">
        <v>72</v>
      </c>
      <c r="AY334" s="147" t="s">
        <v>129</v>
      </c>
    </row>
    <row r="335" spans="2:51" s="13" customFormat="1" ht="11.25">
      <c r="B335" s="152"/>
      <c r="D335" s="146" t="s">
        <v>141</v>
      </c>
      <c r="E335" s="153" t="s">
        <v>19</v>
      </c>
      <c r="F335" s="154" t="s">
        <v>736</v>
      </c>
      <c r="H335" s="155">
        <v>8.7</v>
      </c>
      <c r="I335" s="156"/>
      <c r="L335" s="152"/>
      <c r="M335" s="157"/>
      <c r="T335" s="158"/>
      <c r="AT335" s="153" t="s">
        <v>141</v>
      </c>
      <c r="AU335" s="153" t="s">
        <v>82</v>
      </c>
      <c r="AV335" s="13" t="s">
        <v>82</v>
      </c>
      <c r="AW335" s="13" t="s">
        <v>33</v>
      </c>
      <c r="AX335" s="13" t="s">
        <v>72</v>
      </c>
      <c r="AY335" s="153" t="s">
        <v>129</v>
      </c>
    </row>
    <row r="336" spans="2:51" s="13" customFormat="1" ht="11.25">
      <c r="B336" s="152"/>
      <c r="D336" s="146" t="s">
        <v>141</v>
      </c>
      <c r="E336" s="153" t="s">
        <v>19</v>
      </c>
      <c r="F336" s="154" t="s">
        <v>737</v>
      </c>
      <c r="H336" s="155">
        <v>8.184</v>
      </c>
      <c r="I336" s="156"/>
      <c r="L336" s="152"/>
      <c r="M336" s="157"/>
      <c r="T336" s="158"/>
      <c r="AT336" s="153" t="s">
        <v>141</v>
      </c>
      <c r="AU336" s="153" t="s">
        <v>82</v>
      </c>
      <c r="AV336" s="13" t="s">
        <v>82</v>
      </c>
      <c r="AW336" s="13" t="s">
        <v>33</v>
      </c>
      <c r="AX336" s="13" t="s">
        <v>72</v>
      </c>
      <c r="AY336" s="153" t="s">
        <v>129</v>
      </c>
    </row>
    <row r="337" spans="2:51" s="15" customFormat="1" ht="11.25">
      <c r="B337" s="180"/>
      <c r="D337" s="146" t="s">
        <v>141</v>
      </c>
      <c r="E337" s="181" t="s">
        <v>19</v>
      </c>
      <c r="F337" s="182" t="s">
        <v>756</v>
      </c>
      <c r="H337" s="183">
        <v>581.863</v>
      </c>
      <c r="I337" s="184"/>
      <c r="L337" s="180"/>
      <c r="M337" s="185"/>
      <c r="T337" s="186"/>
      <c r="AT337" s="181" t="s">
        <v>141</v>
      </c>
      <c r="AU337" s="181" t="s">
        <v>82</v>
      </c>
      <c r="AV337" s="15" t="s">
        <v>149</v>
      </c>
      <c r="AW337" s="15" t="s">
        <v>33</v>
      </c>
      <c r="AX337" s="15" t="s">
        <v>72</v>
      </c>
      <c r="AY337" s="181" t="s">
        <v>129</v>
      </c>
    </row>
    <row r="338" spans="2:51" s="14" customFormat="1" ht="11.25">
      <c r="B338" s="159"/>
      <c r="D338" s="146" t="s">
        <v>141</v>
      </c>
      <c r="E338" s="160" t="s">
        <v>19</v>
      </c>
      <c r="F338" s="161" t="s">
        <v>188</v>
      </c>
      <c r="H338" s="162">
        <v>1192.138</v>
      </c>
      <c r="I338" s="163"/>
      <c r="L338" s="159"/>
      <c r="M338" s="164"/>
      <c r="T338" s="165"/>
      <c r="AT338" s="160" t="s">
        <v>141</v>
      </c>
      <c r="AU338" s="160" t="s">
        <v>82</v>
      </c>
      <c r="AV338" s="14" t="s">
        <v>137</v>
      </c>
      <c r="AW338" s="14" t="s">
        <v>33</v>
      </c>
      <c r="AX338" s="14" t="s">
        <v>80</v>
      </c>
      <c r="AY338" s="160" t="s">
        <v>129</v>
      </c>
    </row>
    <row r="339" spans="2:65" s="1" customFormat="1" ht="55.5" customHeight="1">
      <c r="B339" s="33"/>
      <c r="C339" s="170" t="s">
        <v>758</v>
      </c>
      <c r="D339" s="170" t="s">
        <v>631</v>
      </c>
      <c r="E339" s="171" t="s">
        <v>759</v>
      </c>
      <c r="F339" s="172" t="s">
        <v>760</v>
      </c>
      <c r="G339" s="173" t="s">
        <v>162</v>
      </c>
      <c r="H339" s="174">
        <v>711.276</v>
      </c>
      <c r="I339" s="175"/>
      <c r="J339" s="176">
        <f>ROUND(I339*H339,2)</f>
        <v>0</v>
      </c>
      <c r="K339" s="172" t="s">
        <v>136</v>
      </c>
      <c r="L339" s="177"/>
      <c r="M339" s="178" t="s">
        <v>19</v>
      </c>
      <c r="N339" s="179" t="s">
        <v>43</v>
      </c>
      <c r="P339" s="137">
        <f>O339*H339</f>
        <v>0</v>
      </c>
      <c r="Q339" s="137">
        <v>0.0047</v>
      </c>
      <c r="R339" s="137">
        <f>Q339*H339</f>
        <v>3.3429972</v>
      </c>
      <c r="S339" s="137">
        <v>0</v>
      </c>
      <c r="T339" s="138">
        <f>S339*H339</f>
        <v>0</v>
      </c>
      <c r="AR339" s="139" t="s">
        <v>328</v>
      </c>
      <c r="AT339" s="139" t="s">
        <v>631</v>
      </c>
      <c r="AU339" s="139" t="s">
        <v>82</v>
      </c>
      <c r="AY339" s="18" t="s">
        <v>129</v>
      </c>
      <c r="BE339" s="140">
        <f>IF(N339="základní",J339,0)</f>
        <v>0</v>
      </c>
      <c r="BF339" s="140">
        <f>IF(N339="snížená",J339,0)</f>
        <v>0</v>
      </c>
      <c r="BG339" s="140">
        <f>IF(N339="zákl. přenesená",J339,0)</f>
        <v>0</v>
      </c>
      <c r="BH339" s="140">
        <f>IF(N339="sníž. přenesená",J339,0)</f>
        <v>0</v>
      </c>
      <c r="BI339" s="140">
        <f>IF(N339="nulová",J339,0)</f>
        <v>0</v>
      </c>
      <c r="BJ339" s="18" t="s">
        <v>80</v>
      </c>
      <c r="BK339" s="140">
        <f>ROUND(I339*H339,2)</f>
        <v>0</v>
      </c>
      <c r="BL339" s="18" t="s">
        <v>229</v>
      </c>
      <c r="BM339" s="139" t="s">
        <v>761</v>
      </c>
    </row>
    <row r="340" spans="2:51" s="12" customFormat="1" ht="11.25">
      <c r="B340" s="145"/>
      <c r="D340" s="146" t="s">
        <v>141</v>
      </c>
      <c r="E340" s="147" t="s">
        <v>19</v>
      </c>
      <c r="F340" s="148" t="s">
        <v>753</v>
      </c>
      <c r="H340" s="147" t="s">
        <v>19</v>
      </c>
      <c r="I340" s="149"/>
      <c r="L340" s="145"/>
      <c r="M340" s="150"/>
      <c r="T340" s="151"/>
      <c r="AT340" s="147" t="s">
        <v>141</v>
      </c>
      <c r="AU340" s="147" t="s">
        <v>82</v>
      </c>
      <c r="AV340" s="12" t="s">
        <v>80</v>
      </c>
      <c r="AW340" s="12" t="s">
        <v>33</v>
      </c>
      <c r="AX340" s="12" t="s">
        <v>72</v>
      </c>
      <c r="AY340" s="147" t="s">
        <v>129</v>
      </c>
    </row>
    <row r="341" spans="2:51" s="12" customFormat="1" ht="11.25">
      <c r="B341" s="145"/>
      <c r="D341" s="146" t="s">
        <v>141</v>
      </c>
      <c r="E341" s="147" t="s">
        <v>19</v>
      </c>
      <c r="F341" s="148" t="s">
        <v>728</v>
      </c>
      <c r="H341" s="147" t="s">
        <v>19</v>
      </c>
      <c r="I341" s="149"/>
      <c r="L341" s="145"/>
      <c r="M341" s="150"/>
      <c r="T341" s="151"/>
      <c r="AT341" s="147" t="s">
        <v>141</v>
      </c>
      <c r="AU341" s="147" t="s">
        <v>82</v>
      </c>
      <c r="AV341" s="12" t="s">
        <v>80</v>
      </c>
      <c r="AW341" s="12" t="s">
        <v>33</v>
      </c>
      <c r="AX341" s="12" t="s">
        <v>72</v>
      </c>
      <c r="AY341" s="147" t="s">
        <v>129</v>
      </c>
    </row>
    <row r="342" spans="2:51" s="13" customFormat="1" ht="11.25">
      <c r="B342" s="152"/>
      <c r="D342" s="146" t="s">
        <v>141</v>
      </c>
      <c r="E342" s="153" t="s">
        <v>19</v>
      </c>
      <c r="F342" s="154" t="s">
        <v>729</v>
      </c>
      <c r="H342" s="155">
        <v>372.86</v>
      </c>
      <c r="I342" s="156"/>
      <c r="L342" s="152"/>
      <c r="M342" s="157"/>
      <c r="T342" s="158"/>
      <c r="AT342" s="153" t="s">
        <v>141</v>
      </c>
      <c r="AU342" s="153" t="s">
        <v>82</v>
      </c>
      <c r="AV342" s="13" t="s">
        <v>82</v>
      </c>
      <c r="AW342" s="13" t="s">
        <v>33</v>
      </c>
      <c r="AX342" s="13" t="s">
        <v>72</v>
      </c>
      <c r="AY342" s="153" t="s">
        <v>129</v>
      </c>
    </row>
    <row r="343" spans="2:51" s="13" customFormat="1" ht="11.25">
      <c r="B343" s="152"/>
      <c r="D343" s="146" t="s">
        <v>141</v>
      </c>
      <c r="E343" s="153" t="s">
        <v>19</v>
      </c>
      <c r="F343" s="154" t="s">
        <v>714</v>
      </c>
      <c r="H343" s="155">
        <v>84.735</v>
      </c>
      <c r="I343" s="156"/>
      <c r="L343" s="152"/>
      <c r="M343" s="157"/>
      <c r="T343" s="158"/>
      <c r="AT343" s="153" t="s">
        <v>141</v>
      </c>
      <c r="AU343" s="153" t="s">
        <v>82</v>
      </c>
      <c r="AV343" s="13" t="s">
        <v>82</v>
      </c>
      <c r="AW343" s="13" t="s">
        <v>33</v>
      </c>
      <c r="AX343" s="13" t="s">
        <v>72</v>
      </c>
      <c r="AY343" s="153" t="s">
        <v>129</v>
      </c>
    </row>
    <row r="344" spans="2:51" s="12" customFormat="1" ht="11.25">
      <c r="B344" s="145"/>
      <c r="D344" s="146" t="s">
        <v>141</v>
      </c>
      <c r="E344" s="147" t="s">
        <v>19</v>
      </c>
      <c r="F344" s="148" t="s">
        <v>243</v>
      </c>
      <c r="H344" s="147" t="s">
        <v>19</v>
      </c>
      <c r="I344" s="149"/>
      <c r="L344" s="145"/>
      <c r="M344" s="150"/>
      <c r="T344" s="151"/>
      <c r="AT344" s="147" t="s">
        <v>141</v>
      </c>
      <c r="AU344" s="147" t="s">
        <v>82</v>
      </c>
      <c r="AV344" s="12" t="s">
        <v>80</v>
      </c>
      <c r="AW344" s="12" t="s">
        <v>33</v>
      </c>
      <c r="AX344" s="12" t="s">
        <v>72</v>
      </c>
      <c r="AY344" s="147" t="s">
        <v>129</v>
      </c>
    </row>
    <row r="345" spans="2:51" s="13" customFormat="1" ht="11.25">
      <c r="B345" s="152"/>
      <c r="D345" s="146" t="s">
        <v>141</v>
      </c>
      <c r="E345" s="153" t="s">
        <v>19</v>
      </c>
      <c r="F345" s="154" t="s">
        <v>732</v>
      </c>
      <c r="H345" s="155">
        <v>98.7</v>
      </c>
      <c r="I345" s="156"/>
      <c r="L345" s="152"/>
      <c r="M345" s="157"/>
      <c r="T345" s="158"/>
      <c r="AT345" s="153" t="s">
        <v>141</v>
      </c>
      <c r="AU345" s="153" t="s">
        <v>82</v>
      </c>
      <c r="AV345" s="13" t="s">
        <v>82</v>
      </c>
      <c r="AW345" s="13" t="s">
        <v>33</v>
      </c>
      <c r="AX345" s="13" t="s">
        <v>72</v>
      </c>
      <c r="AY345" s="153" t="s">
        <v>129</v>
      </c>
    </row>
    <row r="346" spans="2:51" s="13" customFormat="1" ht="11.25">
      <c r="B346" s="152"/>
      <c r="D346" s="146" t="s">
        <v>141</v>
      </c>
      <c r="E346" s="153" t="s">
        <v>19</v>
      </c>
      <c r="F346" s="154" t="s">
        <v>754</v>
      </c>
      <c r="H346" s="155">
        <v>37.84</v>
      </c>
      <c r="I346" s="156"/>
      <c r="L346" s="152"/>
      <c r="M346" s="157"/>
      <c r="T346" s="158"/>
      <c r="AT346" s="153" t="s">
        <v>141</v>
      </c>
      <c r="AU346" s="153" t="s">
        <v>82</v>
      </c>
      <c r="AV346" s="13" t="s">
        <v>82</v>
      </c>
      <c r="AW346" s="13" t="s">
        <v>33</v>
      </c>
      <c r="AX346" s="13" t="s">
        <v>72</v>
      </c>
      <c r="AY346" s="153" t="s">
        <v>129</v>
      </c>
    </row>
    <row r="347" spans="2:51" s="12" customFormat="1" ht="11.25">
      <c r="B347" s="145"/>
      <c r="D347" s="146" t="s">
        <v>141</v>
      </c>
      <c r="E347" s="147" t="s">
        <v>19</v>
      </c>
      <c r="F347" s="148" t="s">
        <v>735</v>
      </c>
      <c r="H347" s="147" t="s">
        <v>19</v>
      </c>
      <c r="I347" s="149"/>
      <c r="L347" s="145"/>
      <c r="M347" s="150"/>
      <c r="T347" s="151"/>
      <c r="AT347" s="147" t="s">
        <v>141</v>
      </c>
      <c r="AU347" s="147" t="s">
        <v>82</v>
      </c>
      <c r="AV347" s="12" t="s">
        <v>80</v>
      </c>
      <c r="AW347" s="12" t="s">
        <v>33</v>
      </c>
      <c r="AX347" s="12" t="s">
        <v>72</v>
      </c>
      <c r="AY347" s="147" t="s">
        <v>129</v>
      </c>
    </row>
    <row r="348" spans="2:51" s="13" customFormat="1" ht="11.25">
      <c r="B348" s="152"/>
      <c r="D348" s="146" t="s">
        <v>141</v>
      </c>
      <c r="E348" s="153" t="s">
        <v>19</v>
      </c>
      <c r="F348" s="154" t="s">
        <v>736</v>
      </c>
      <c r="H348" s="155">
        <v>8.7</v>
      </c>
      <c r="I348" s="156"/>
      <c r="L348" s="152"/>
      <c r="M348" s="157"/>
      <c r="T348" s="158"/>
      <c r="AT348" s="153" t="s">
        <v>141</v>
      </c>
      <c r="AU348" s="153" t="s">
        <v>82</v>
      </c>
      <c r="AV348" s="13" t="s">
        <v>82</v>
      </c>
      <c r="AW348" s="13" t="s">
        <v>33</v>
      </c>
      <c r="AX348" s="13" t="s">
        <v>72</v>
      </c>
      <c r="AY348" s="153" t="s">
        <v>129</v>
      </c>
    </row>
    <row r="349" spans="2:51" s="13" customFormat="1" ht="11.25">
      <c r="B349" s="152"/>
      <c r="D349" s="146" t="s">
        <v>141</v>
      </c>
      <c r="E349" s="153" t="s">
        <v>19</v>
      </c>
      <c r="F349" s="154" t="s">
        <v>755</v>
      </c>
      <c r="H349" s="155">
        <v>7.44</v>
      </c>
      <c r="I349" s="156"/>
      <c r="L349" s="152"/>
      <c r="M349" s="157"/>
      <c r="T349" s="158"/>
      <c r="AT349" s="153" t="s">
        <v>141</v>
      </c>
      <c r="AU349" s="153" t="s">
        <v>82</v>
      </c>
      <c r="AV349" s="13" t="s">
        <v>82</v>
      </c>
      <c r="AW349" s="13" t="s">
        <v>33</v>
      </c>
      <c r="AX349" s="13" t="s">
        <v>72</v>
      </c>
      <c r="AY349" s="153" t="s">
        <v>129</v>
      </c>
    </row>
    <row r="350" spans="2:51" s="14" customFormat="1" ht="11.25">
      <c r="B350" s="159"/>
      <c r="D350" s="146" t="s">
        <v>141</v>
      </c>
      <c r="E350" s="160" t="s">
        <v>19</v>
      </c>
      <c r="F350" s="161" t="s">
        <v>188</v>
      </c>
      <c r="H350" s="162">
        <v>610.275</v>
      </c>
      <c r="I350" s="163"/>
      <c r="L350" s="159"/>
      <c r="M350" s="164"/>
      <c r="T350" s="165"/>
      <c r="AT350" s="160" t="s">
        <v>141</v>
      </c>
      <c r="AU350" s="160" t="s">
        <v>82</v>
      </c>
      <c r="AV350" s="14" t="s">
        <v>137</v>
      </c>
      <c r="AW350" s="14" t="s">
        <v>33</v>
      </c>
      <c r="AX350" s="14" t="s">
        <v>80</v>
      </c>
      <c r="AY350" s="160" t="s">
        <v>129</v>
      </c>
    </row>
    <row r="351" spans="2:51" s="13" customFormat="1" ht="11.25">
      <c r="B351" s="152"/>
      <c r="D351" s="146" t="s">
        <v>141</v>
      </c>
      <c r="F351" s="154" t="s">
        <v>762</v>
      </c>
      <c r="H351" s="155">
        <v>711.276</v>
      </c>
      <c r="I351" s="156"/>
      <c r="L351" s="152"/>
      <c r="M351" s="157"/>
      <c r="T351" s="158"/>
      <c r="AT351" s="153" t="s">
        <v>141</v>
      </c>
      <c r="AU351" s="153" t="s">
        <v>82</v>
      </c>
      <c r="AV351" s="13" t="s">
        <v>82</v>
      </c>
      <c r="AW351" s="13" t="s">
        <v>4</v>
      </c>
      <c r="AX351" s="13" t="s">
        <v>80</v>
      </c>
      <c r="AY351" s="153" t="s">
        <v>129</v>
      </c>
    </row>
    <row r="352" spans="2:65" s="1" customFormat="1" ht="49.15" customHeight="1">
      <c r="B352" s="33"/>
      <c r="C352" s="170" t="s">
        <v>763</v>
      </c>
      <c r="D352" s="170" t="s">
        <v>631</v>
      </c>
      <c r="E352" s="171" t="s">
        <v>764</v>
      </c>
      <c r="F352" s="172" t="s">
        <v>765</v>
      </c>
      <c r="G352" s="173" t="s">
        <v>162</v>
      </c>
      <c r="H352" s="174">
        <v>678.161</v>
      </c>
      <c r="I352" s="175"/>
      <c r="J352" s="176">
        <f>ROUND(I352*H352,2)</f>
        <v>0</v>
      </c>
      <c r="K352" s="172" t="s">
        <v>136</v>
      </c>
      <c r="L352" s="177"/>
      <c r="M352" s="178" t="s">
        <v>19</v>
      </c>
      <c r="N352" s="179" t="s">
        <v>43</v>
      </c>
      <c r="P352" s="137">
        <f>O352*H352</f>
        <v>0</v>
      </c>
      <c r="Q352" s="137">
        <v>0.00554</v>
      </c>
      <c r="R352" s="137">
        <f>Q352*H352</f>
        <v>3.7570119399999995</v>
      </c>
      <c r="S352" s="137">
        <v>0</v>
      </c>
      <c r="T352" s="138">
        <f>S352*H352</f>
        <v>0</v>
      </c>
      <c r="AR352" s="139" t="s">
        <v>328</v>
      </c>
      <c r="AT352" s="139" t="s">
        <v>631</v>
      </c>
      <c r="AU352" s="139" t="s">
        <v>82</v>
      </c>
      <c r="AY352" s="18" t="s">
        <v>129</v>
      </c>
      <c r="BE352" s="140">
        <f>IF(N352="základní",J352,0)</f>
        <v>0</v>
      </c>
      <c r="BF352" s="140">
        <f>IF(N352="snížená",J352,0)</f>
        <v>0</v>
      </c>
      <c r="BG352" s="140">
        <f>IF(N352="zákl. přenesená",J352,0)</f>
        <v>0</v>
      </c>
      <c r="BH352" s="140">
        <f>IF(N352="sníž. přenesená",J352,0)</f>
        <v>0</v>
      </c>
      <c r="BI352" s="140">
        <f>IF(N352="nulová",J352,0)</f>
        <v>0</v>
      </c>
      <c r="BJ352" s="18" t="s">
        <v>80</v>
      </c>
      <c r="BK352" s="140">
        <f>ROUND(I352*H352,2)</f>
        <v>0</v>
      </c>
      <c r="BL352" s="18" t="s">
        <v>229</v>
      </c>
      <c r="BM352" s="139" t="s">
        <v>766</v>
      </c>
    </row>
    <row r="353" spans="2:51" s="12" customFormat="1" ht="11.25">
      <c r="B353" s="145"/>
      <c r="D353" s="146" t="s">
        <v>141</v>
      </c>
      <c r="E353" s="147" t="s">
        <v>19</v>
      </c>
      <c r="F353" s="148" t="s">
        <v>757</v>
      </c>
      <c r="H353" s="147" t="s">
        <v>19</v>
      </c>
      <c r="I353" s="149"/>
      <c r="L353" s="145"/>
      <c r="M353" s="150"/>
      <c r="T353" s="151"/>
      <c r="AT353" s="147" t="s">
        <v>141</v>
      </c>
      <c r="AU353" s="147" t="s">
        <v>82</v>
      </c>
      <c r="AV353" s="12" t="s">
        <v>80</v>
      </c>
      <c r="AW353" s="12" t="s">
        <v>33</v>
      </c>
      <c r="AX353" s="12" t="s">
        <v>72</v>
      </c>
      <c r="AY353" s="147" t="s">
        <v>129</v>
      </c>
    </row>
    <row r="354" spans="2:51" s="12" customFormat="1" ht="11.25">
      <c r="B354" s="145"/>
      <c r="D354" s="146" t="s">
        <v>141</v>
      </c>
      <c r="E354" s="147" t="s">
        <v>19</v>
      </c>
      <c r="F354" s="148" t="s">
        <v>728</v>
      </c>
      <c r="H354" s="147" t="s">
        <v>19</v>
      </c>
      <c r="I354" s="149"/>
      <c r="L354" s="145"/>
      <c r="M354" s="150"/>
      <c r="T354" s="151"/>
      <c r="AT354" s="147" t="s">
        <v>141</v>
      </c>
      <c r="AU354" s="147" t="s">
        <v>82</v>
      </c>
      <c r="AV354" s="12" t="s">
        <v>80</v>
      </c>
      <c r="AW354" s="12" t="s">
        <v>33</v>
      </c>
      <c r="AX354" s="12" t="s">
        <v>72</v>
      </c>
      <c r="AY354" s="147" t="s">
        <v>129</v>
      </c>
    </row>
    <row r="355" spans="2:51" s="13" customFormat="1" ht="11.25">
      <c r="B355" s="152"/>
      <c r="D355" s="146" t="s">
        <v>141</v>
      </c>
      <c r="E355" s="153" t="s">
        <v>19</v>
      </c>
      <c r="F355" s="154" t="s">
        <v>729</v>
      </c>
      <c r="H355" s="155">
        <v>372.86</v>
      </c>
      <c r="I355" s="156"/>
      <c r="L355" s="152"/>
      <c r="M355" s="157"/>
      <c r="T355" s="158"/>
      <c r="AT355" s="153" t="s">
        <v>141</v>
      </c>
      <c r="AU355" s="153" t="s">
        <v>82</v>
      </c>
      <c r="AV355" s="13" t="s">
        <v>82</v>
      </c>
      <c r="AW355" s="13" t="s">
        <v>33</v>
      </c>
      <c r="AX355" s="13" t="s">
        <v>72</v>
      </c>
      <c r="AY355" s="153" t="s">
        <v>129</v>
      </c>
    </row>
    <row r="356" spans="2:51" s="13" customFormat="1" ht="11.25">
      <c r="B356" s="152"/>
      <c r="D356" s="146" t="s">
        <v>141</v>
      </c>
      <c r="E356" s="153" t="s">
        <v>19</v>
      </c>
      <c r="F356" s="154" t="s">
        <v>730</v>
      </c>
      <c r="H356" s="155">
        <v>67.725</v>
      </c>
      <c r="I356" s="156"/>
      <c r="L356" s="152"/>
      <c r="M356" s="157"/>
      <c r="T356" s="158"/>
      <c r="AT356" s="153" t="s">
        <v>141</v>
      </c>
      <c r="AU356" s="153" t="s">
        <v>82</v>
      </c>
      <c r="AV356" s="13" t="s">
        <v>82</v>
      </c>
      <c r="AW356" s="13" t="s">
        <v>33</v>
      </c>
      <c r="AX356" s="13" t="s">
        <v>72</v>
      </c>
      <c r="AY356" s="153" t="s">
        <v>129</v>
      </c>
    </row>
    <row r="357" spans="2:51" s="13" customFormat="1" ht="11.25">
      <c r="B357" s="152"/>
      <c r="D357" s="146" t="s">
        <v>141</v>
      </c>
      <c r="E357" s="153" t="s">
        <v>19</v>
      </c>
      <c r="F357" s="154" t="s">
        <v>731</v>
      </c>
      <c r="H357" s="155">
        <v>6.16</v>
      </c>
      <c r="I357" s="156"/>
      <c r="L357" s="152"/>
      <c r="M357" s="157"/>
      <c r="T357" s="158"/>
      <c r="AT357" s="153" t="s">
        <v>141</v>
      </c>
      <c r="AU357" s="153" t="s">
        <v>82</v>
      </c>
      <c r="AV357" s="13" t="s">
        <v>82</v>
      </c>
      <c r="AW357" s="13" t="s">
        <v>33</v>
      </c>
      <c r="AX357" s="13" t="s">
        <v>72</v>
      </c>
      <c r="AY357" s="153" t="s">
        <v>129</v>
      </c>
    </row>
    <row r="358" spans="2:51" s="12" customFormat="1" ht="11.25">
      <c r="B358" s="145"/>
      <c r="D358" s="146" t="s">
        <v>141</v>
      </c>
      <c r="E358" s="147" t="s">
        <v>19</v>
      </c>
      <c r="F358" s="148" t="s">
        <v>243</v>
      </c>
      <c r="H358" s="147" t="s">
        <v>19</v>
      </c>
      <c r="I358" s="149"/>
      <c r="L358" s="145"/>
      <c r="M358" s="150"/>
      <c r="T358" s="151"/>
      <c r="AT358" s="147" t="s">
        <v>141</v>
      </c>
      <c r="AU358" s="147" t="s">
        <v>82</v>
      </c>
      <c r="AV358" s="12" t="s">
        <v>80</v>
      </c>
      <c r="AW358" s="12" t="s">
        <v>33</v>
      </c>
      <c r="AX358" s="12" t="s">
        <v>72</v>
      </c>
      <c r="AY358" s="147" t="s">
        <v>129</v>
      </c>
    </row>
    <row r="359" spans="2:51" s="13" customFormat="1" ht="11.25">
      <c r="B359" s="152"/>
      <c r="D359" s="146" t="s">
        <v>141</v>
      </c>
      <c r="E359" s="153" t="s">
        <v>19</v>
      </c>
      <c r="F359" s="154" t="s">
        <v>732</v>
      </c>
      <c r="H359" s="155">
        <v>98.7</v>
      </c>
      <c r="I359" s="156"/>
      <c r="L359" s="152"/>
      <c r="M359" s="157"/>
      <c r="T359" s="158"/>
      <c r="AT359" s="153" t="s">
        <v>141</v>
      </c>
      <c r="AU359" s="153" t="s">
        <v>82</v>
      </c>
      <c r="AV359" s="13" t="s">
        <v>82</v>
      </c>
      <c r="AW359" s="13" t="s">
        <v>33</v>
      </c>
      <c r="AX359" s="13" t="s">
        <v>72</v>
      </c>
      <c r="AY359" s="153" t="s">
        <v>129</v>
      </c>
    </row>
    <row r="360" spans="2:51" s="13" customFormat="1" ht="11.25">
      <c r="B360" s="152"/>
      <c r="D360" s="146" t="s">
        <v>141</v>
      </c>
      <c r="E360" s="153" t="s">
        <v>19</v>
      </c>
      <c r="F360" s="154" t="s">
        <v>733</v>
      </c>
      <c r="H360" s="155">
        <v>12.214</v>
      </c>
      <c r="I360" s="156"/>
      <c r="L360" s="152"/>
      <c r="M360" s="157"/>
      <c r="T360" s="158"/>
      <c r="AT360" s="153" t="s">
        <v>141</v>
      </c>
      <c r="AU360" s="153" t="s">
        <v>82</v>
      </c>
      <c r="AV360" s="13" t="s">
        <v>82</v>
      </c>
      <c r="AW360" s="13" t="s">
        <v>33</v>
      </c>
      <c r="AX360" s="13" t="s">
        <v>72</v>
      </c>
      <c r="AY360" s="153" t="s">
        <v>129</v>
      </c>
    </row>
    <row r="361" spans="2:51" s="13" customFormat="1" ht="11.25">
      <c r="B361" s="152"/>
      <c r="D361" s="146" t="s">
        <v>141</v>
      </c>
      <c r="E361" s="153" t="s">
        <v>19</v>
      </c>
      <c r="F361" s="154" t="s">
        <v>734</v>
      </c>
      <c r="H361" s="155">
        <v>7.32</v>
      </c>
      <c r="I361" s="156"/>
      <c r="L361" s="152"/>
      <c r="M361" s="157"/>
      <c r="T361" s="158"/>
      <c r="AT361" s="153" t="s">
        <v>141</v>
      </c>
      <c r="AU361" s="153" t="s">
        <v>82</v>
      </c>
      <c r="AV361" s="13" t="s">
        <v>82</v>
      </c>
      <c r="AW361" s="13" t="s">
        <v>33</v>
      </c>
      <c r="AX361" s="13" t="s">
        <v>72</v>
      </c>
      <c r="AY361" s="153" t="s">
        <v>129</v>
      </c>
    </row>
    <row r="362" spans="2:51" s="12" customFormat="1" ht="11.25">
      <c r="B362" s="145"/>
      <c r="D362" s="146" t="s">
        <v>141</v>
      </c>
      <c r="E362" s="147" t="s">
        <v>19</v>
      </c>
      <c r="F362" s="148" t="s">
        <v>735</v>
      </c>
      <c r="H362" s="147" t="s">
        <v>19</v>
      </c>
      <c r="I362" s="149"/>
      <c r="L362" s="145"/>
      <c r="M362" s="150"/>
      <c r="T362" s="151"/>
      <c r="AT362" s="147" t="s">
        <v>141</v>
      </c>
      <c r="AU362" s="147" t="s">
        <v>82</v>
      </c>
      <c r="AV362" s="12" t="s">
        <v>80</v>
      </c>
      <c r="AW362" s="12" t="s">
        <v>33</v>
      </c>
      <c r="AX362" s="12" t="s">
        <v>72</v>
      </c>
      <c r="AY362" s="147" t="s">
        <v>129</v>
      </c>
    </row>
    <row r="363" spans="2:51" s="13" customFormat="1" ht="11.25">
      <c r="B363" s="152"/>
      <c r="D363" s="146" t="s">
        <v>141</v>
      </c>
      <c r="E363" s="153" t="s">
        <v>19</v>
      </c>
      <c r="F363" s="154" t="s">
        <v>736</v>
      </c>
      <c r="H363" s="155">
        <v>8.7</v>
      </c>
      <c r="I363" s="156"/>
      <c r="L363" s="152"/>
      <c r="M363" s="157"/>
      <c r="T363" s="158"/>
      <c r="AT363" s="153" t="s">
        <v>141</v>
      </c>
      <c r="AU363" s="153" t="s">
        <v>82</v>
      </c>
      <c r="AV363" s="13" t="s">
        <v>82</v>
      </c>
      <c r="AW363" s="13" t="s">
        <v>33</v>
      </c>
      <c r="AX363" s="13" t="s">
        <v>72</v>
      </c>
      <c r="AY363" s="153" t="s">
        <v>129</v>
      </c>
    </row>
    <row r="364" spans="2:51" s="13" customFormat="1" ht="11.25">
      <c r="B364" s="152"/>
      <c r="D364" s="146" t="s">
        <v>141</v>
      </c>
      <c r="E364" s="153" t="s">
        <v>19</v>
      </c>
      <c r="F364" s="154" t="s">
        <v>737</v>
      </c>
      <c r="H364" s="155">
        <v>8.184</v>
      </c>
      <c r="I364" s="156"/>
      <c r="L364" s="152"/>
      <c r="M364" s="157"/>
      <c r="T364" s="158"/>
      <c r="AT364" s="153" t="s">
        <v>141</v>
      </c>
      <c r="AU364" s="153" t="s">
        <v>82</v>
      </c>
      <c r="AV364" s="13" t="s">
        <v>82</v>
      </c>
      <c r="AW364" s="13" t="s">
        <v>33</v>
      </c>
      <c r="AX364" s="13" t="s">
        <v>72</v>
      </c>
      <c r="AY364" s="153" t="s">
        <v>129</v>
      </c>
    </row>
    <row r="365" spans="2:51" s="14" customFormat="1" ht="11.25">
      <c r="B365" s="159"/>
      <c r="D365" s="146" t="s">
        <v>141</v>
      </c>
      <c r="E365" s="160" t="s">
        <v>19</v>
      </c>
      <c r="F365" s="161" t="s">
        <v>188</v>
      </c>
      <c r="H365" s="162">
        <v>581.863</v>
      </c>
      <c r="I365" s="163"/>
      <c r="L365" s="159"/>
      <c r="M365" s="164"/>
      <c r="T365" s="165"/>
      <c r="AT365" s="160" t="s">
        <v>141</v>
      </c>
      <c r="AU365" s="160" t="s">
        <v>82</v>
      </c>
      <c r="AV365" s="14" t="s">
        <v>137</v>
      </c>
      <c r="AW365" s="14" t="s">
        <v>33</v>
      </c>
      <c r="AX365" s="14" t="s">
        <v>80</v>
      </c>
      <c r="AY365" s="160" t="s">
        <v>129</v>
      </c>
    </row>
    <row r="366" spans="2:51" s="13" customFormat="1" ht="11.25">
      <c r="B366" s="152"/>
      <c r="D366" s="146" t="s">
        <v>141</v>
      </c>
      <c r="F366" s="154" t="s">
        <v>767</v>
      </c>
      <c r="H366" s="155">
        <v>678.161</v>
      </c>
      <c r="I366" s="156"/>
      <c r="L366" s="152"/>
      <c r="M366" s="157"/>
      <c r="T366" s="158"/>
      <c r="AT366" s="153" t="s">
        <v>141</v>
      </c>
      <c r="AU366" s="153" t="s">
        <v>82</v>
      </c>
      <c r="AV366" s="13" t="s">
        <v>82</v>
      </c>
      <c r="AW366" s="13" t="s">
        <v>4</v>
      </c>
      <c r="AX366" s="13" t="s">
        <v>80</v>
      </c>
      <c r="AY366" s="153" t="s">
        <v>129</v>
      </c>
    </row>
    <row r="367" spans="2:65" s="1" customFormat="1" ht="55.5" customHeight="1">
      <c r="B367" s="33"/>
      <c r="C367" s="128" t="s">
        <v>768</v>
      </c>
      <c r="D367" s="128" t="s">
        <v>132</v>
      </c>
      <c r="E367" s="129" t="s">
        <v>769</v>
      </c>
      <c r="F367" s="130" t="s">
        <v>770</v>
      </c>
      <c r="G367" s="131" t="s">
        <v>175</v>
      </c>
      <c r="H367" s="132">
        <v>9</v>
      </c>
      <c r="I367" s="133"/>
      <c r="J367" s="134">
        <f>ROUND(I367*H367,2)</f>
        <v>0</v>
      </c>
      <c r="K367" s="130" t="s">
        <v>136</v>
      </c>
      <c r="L367" s="33"/>
      <c r="M367" s="135" t="s">
        <v>19</v>
      </c>
      <c r="N367" s="136" t="s">
        <v>43</v>
      </c>
      <c r="P367" s="137">
        <f>O367*H367</f>
        <v>0</v>
      </c>
      <c r="Q367" s="137">
        <v>0.00108</v>
      </c>
      <c r="R367" s="137">
        <f>Q367*H367</f>
        <v>0.00972</v>
      </c>
      <c r="S367" s="137">
        <v>0</v>
      </c>
      <c r="T367" s="138">
        <f>S367*H367</f>
        <v>0</v>
      </c>
      <c r="AR367" s="139" t="s">
        <v>229</v>
      </c>
      <c r="AT367" s="139" t="s">
        <v>132</v>
      </c>
      <c r="AU367" s="139" t="s">
        <v>82</v>
      </c>
      <c r="AY367" s="18" t="s">
        <v>129</v>
      </c>
      <c r="BE367" s="140">
        <f>IF(N367="základní",J367,0)</f>
        <v>0</v>
      </c>
      <c r="BF367" s="140">
        <f>IF(N367="snížená",J367,0)</f>
        <v>0</v>
      </c>
      <c r="BG367" s="140">
        <f>IF(N367="zákl. přenesená",J367,0)</f>
        <v>0</v>
      </c>
      <c r="BH367" s="140">
        <f>IF(N367="sníž. přenesená",J367,0)</f>
        <v>0</v>
      </c>
      <c r="BI367" s="140">
        <f>IF(N367="nulová",J367,0)</f>
        <v>0</v>
      </c>
      <c r="BJ367" s="18" t="s">
        <v>80</v>
      </c>
      <c r="BK367" s="140">
        <f>ROUND(I367*H367,2)</f>
        <v>0</v>
      </c>
      <c r="BL367" s="18" t="s">
        <v>229</v>
      </c>
      <c r="BM367" s="139" t="s">
        <v>771</v>
      </c>
    </row>
    <row r="368" spans="2:47" s="1" customFormat="1" ht="11.25">
      <c r="B368" s="33"/>
      <c r="D368" s="141" t="s">
        <v>139</v>
      </c>
      <c r="F368" s="142" t="s">
        <v>772</v>
      </c>
      <c r="I368" s="143"/>
      <c r="L368" s="33"/>
      <c r="M368" s="144"/>
      <c r="T368" s="54"/>
      <c r="AT368" s="18" t="s">
        <v>139</v>
      </c>
      <c r="AU368" s="18" t="s">
        <v>82</v>
      </c>
    </row>
    <row r="369" spans="2:51" s="13" customFormat="1" ht="11.25">
      <c r="B369" s="152"/>
      <c r="D369" s="146" t="s">
        <v>141</v>
      </c>
      <c r="E369" s="153" t="s">
        <v>19</v>
      </c>
      <c r="F369" s="154" t="s">
        <v>773</v>
      </c>
      <c r="H369" s="155">
        <v>9</v>
      </c>
      <c r="I369" s="156"/>
      <c r="L369" s="152"/>
      <c r="M369" s="157"/>
      <c r="T369" s="158"/>
      <c r="AT369" s="153" t="s">
        <v>141</v>
      </c>
      <c r="AU369" s="153" t="s">
        <v>82</v>
      </c>
      <c r="AV369" s="13" t="s">
        <v>82</v>
      </c>
      <c r="AW369" s="13" t="s">
        <v>33</v>
      </c>
      <c r="AX369" s="13" t="s">
        <v>80</v>
      </c>
      <c r="AY369" s="153" t="s">
        <v>129</v>
      </c>
    </row>
    <row r="370" spans="2:65" s="1" customFormat="1" ht="24.2" customHeight="1">
      <c r="B370" s="33"/>
      <c r="C370" s="170" t="s">
        <v>774</v>
      </c>
      <c r="D370" s="170" t="s">
        <v>631</v>
      </c>
      <c r="E370" s="171" t="s">
        <v>775</v>
      </c>
      <c r="F370" s="172" t="s">
        <v>776</v>
      </c>
      <c r="G370" s="173" t="s">
        <v>175</v>
      </c>
      <c r="H370" s="174">
        <v>2</v>
      </c>
      <c r="I370" s="175"/>
      <c r="J370" s="176">
        <f>ROUND(I370*H370,2)</f>
        <v>0</v>
      </c>
      <c r="K370" s="172" t="s">
        <v>136</v>
      </c>
      <c r="L370" s="177"/>
      <c r="M370" s="178" t="s">
        <v>19</v>
      </c>
      <c r="N370" s="179" t="s">
        <v>43</v>
      </c>
      <c r="P370" s="137">
        <f>O370*H370</f>
        <v>0</v>
      </c>
      <c r="Q370" s="137">
        <v>0.0021</v>
      </c>
      <c r="R370" s="137">
        <f>Q370*H370</f>
        <v>0.0042</v>
      </c>
      <c r="S370" s="137">
        <v>0</v>
      </c>
      <c r="T370" s="138">
        <f>S370*H370</f>
        <v>0</v>
      </c>
      <c r="AR370" s="139" t="s">
        <v>328</v>
      </c>
      <c r="AT370" s="139" t="s">
        <v>631</v>
      </c>
      <c r="AU370" s="139" t="s">
        <v>82</v>
      </c>
      <c r="AY370" s="18" t="s">
        <v>129</v>
      </c>
      <c r="BE370" s="140">
        <f>IF(N370="základní",J370,0)</f>
        <v>0</v>
      </c>
      <c r="BF370" s="140">
        <f>IF(N370="snížená",J370,0)</f>
        <v>0</v>
      </c>
      <c r="BG370" s="140">
        <f>IF(N370="zákl. přenesená",J370,0)</f>
        <v>0</v>
      </c>
      <c r="BH370" s="140">
        <f>IF(N370="sníž. přenesená",J370,0)</f>
        <v>0</v>
      </c>
      <c r="BI370" s="140">
        <f>IF(N370="nulová",J370,0)</f>
        <v>0</v>
      </c>
      <c r="BJ370" s="18" t="s">
        <v>80</v>
      </c>
      <c r="BK370" s="140">
        <f>ROUND(I370*H370,2)</f>
        <v>0</v>
      </c>
      <c r="BL370" s="18" t="s">
        <v>229</v>
      </c>
      <c r="BM370" s="139" t="s">
        <v>777</v>
      </c>
    </row>
    <row r="371" spans="2:65" s="1" customFormat="1" ht="24.2" customHeight="1">
      <c r="B371" s="33"/>
      <c r="C371" s="170" t="s">
        <v>778</v>
      </c>
      <c r="D371" s="170" t="s">
        <v>631</v>
      </c>
      <c r="E371" s="171" t="s">
        <v>779</v>
      </c>
      <c r="F371" s="172" t="s">
        <v>780</v>
      </c>
      <c r="G371" s="173" t="s">
        <v>175</v>
      </c>
      <c r="H371" s="174">
        <v>1</v>
      </c>
      <c r="I371" s="175"/>
      <c r="J371" s="176">
        <f>ROUND(I371*H371,2)</f>
        <v>0</v>
      </c>
      <c r="K371" s="172" t="s">
        <v>136</v>
      </c>
      <c r="L371" s="177"/>
      <c r="M371" s="178" t="s">
        <v>19</v>
      </c>
      <c r="N371" s="179" t="s">
        <v>43</v>
      </c>
      <c r="P371" s="137">
        <f>O371*H371</f>
        <v>0</v>
      </c>
      <c r="Q371" s="137">
        <v>0.00317</v>
      </c>
      <c r="R371" s="137">
        <f>Q371*H371</f>
        <v>0.00317</v>
      </c>
      <c r="S371" s="137">
        <v>0</v>
      </c>
      <c r="T371" s="138">
        <f>S371*H371</f>
        <v>0</v>
      </c>
      <c r="AR371" s="139" t="s">
        <v>328</v>
      </c>
      <c r="AT371" s="139" t="s">
        <v>631</v>
      </c>
      <c r="AU371" s="139" t="s">
        <v>82</v>
      </c>
      <c r="AY371" s="18" t="s">
        <v>129</v>
      </c>
      <c r="BE371" s="140">
        <f>IF(N371="základní",J371,0)</f>
        <v>0</v>
      </c>
      <c r="BF371" s="140">
        <f>IF(N371="snížená",J371,0)</f>
        <v>0</v>
      </c>
      <c r="BG371" s="140">
        <f>IF(N371="zákl. přenesená",J371,0)</f>
        <v>0</v>
      </c>
      <c r="BH371" s="140">
        <f>IF(N371="sníž. přenesená",J371,0)</f>
        <v>0</v>
      </c>
      <c r="BI371" s="140">
        <f>IF(N371="nulová",J371,0)</f>
        <v>0</v>
      </c>
      <c r="BJ371" s="18" t="s">
        <v>80</v>
      </c>
      <c r="BK371" s="140">
        <f>ROUND(I371*H371,2)</f>
        <v>0</v>
      </c>
      <c r="BL371" s="18" t="s">
        <v>229</v>
      </c>
      <c r="BM371" s="139" t="s">
        <v>781</v>
      </c>
    </row>
    <row r="372" spans="2:65" s="1" customFormat="1" ht="24.2" customHeight="1">
      <c r="B372" s="33"/>
      <c r="C372" s="170" t="s">
        <v>782</v>
      </c>
      <c r="D372" s="170" t="s">
        <v>631</v>
      </c>
      <c r="E372" s="171" t="s">
        <v>783</v>
      </c>
      <c r="F372" s="172" t="s">
        <v>784</v>
      </c>
      <c r="G372" s="173" t="s">
        <v>175</v>
      </c>
      <c r="H372" s="174">
        <v>4</v>
      </c>
      <c r="I372" s="175"/>
      <c r="J372" s="176">
        <f>ROUND(I372*H372,2)</f>
        <v>0</v>
      </c>
      <c r="K372" s="172" t="s">
        <v>136</v>
      </c>
      <c r="L372" s="177"/>
      <c r="M372" s="178" t="s">
        <v>19</v>
      </c>
      <c r="N372" s="179" t="s">
        <v>43</v>
      </c>
      <c r="P372" s="137">
        <f>O372*H372</f>
        <v>0</v>
      </c>
      <c r="Q372" s="137">
        <v>0.0029</v>
      </c>
      <c r="R372" s="137">
        <f>Q372*H372</f>
        <v>0.0116</v>
      </c>
      <c r="S372" s="137">
        <v>0</v>
      </c>
      <c r="T372" s="138">
        <f>S372*H372</f>
        <v>0</v>
      </c>
      <c r="AR372" s="139" t="s">
        <v>328</v>
      </c>
      <c r="AT372" s="139" t="s">
        <v>631</v>
      </c>
      <c r="AU372" s="139" t="s">
        <v>82</v>
      </c>
      <c r="AY372" s="18" t="s">
        <v>129</v>
      </c>
      <c r="BE372" s="140">
        <f>IF(N372="základní",J372,0)</f>
        <v>0</v>
      </c>
      <c r="BF372" s="140">
        <f>IF(N372="snížená",J372,0)</f>
        <v>0</v>
      </c>
      <c r="BG372" s="140">
        <f>IF(N372="zákl. přenesená",J372,0)</f>
        <v>0</v>
      </c>
      <c r="BH372" s="140">
        <f>IF(N372="sníž. přenesená",J372,0)</f>
        <v>0</v>
      </c>
      <c r="BI372" s="140">
        <f>IF(N372="nulová",J372,0)</f>
        <v>0</v>
      </c>
      <c r="BJ372" s="18" t="s">
        <v>80</v>
      </c>
      <c r="BK372" s="140">
        <f>ROUND(I372*H372,2)</f>
        <v>0</v>
      </c>
      <c r="BL372" s="18" t="s">
        <v>229</v>
      </c>
      <c r="BM372" s="139" t="s">
        <v>785</v>
      </c>
    </row>
    <row r="373" spans="2:65" s="1" customFormat="1" ht="24.2" customHeight="1">
      <c r="B373" s="33"/>
      <c r="C373" s="170" t="s">
        <v>786</v>
      </c>
      <c r="D373" s="170" t="s">
        <v>631</v>
      </c>
      <c r="E373" s="171" t="s">
        <v>787</v>
      </c>
      <c r="F373" s="172" t="s">
        <v>788</v>
      </c>
      <c r="G373" s="173" t="s">
        <v>175</v>
      </c>
      <c r="H373" s="174">
        <v>2</v>
      </c>
      <c r="I373" s="175"/>
      <c r="J373" s="176">
        <f>ROUND(I373*H373,2)</f>
        <v>0</v>
      </c>
      <c r="K373" s="172" t="s">
        <v>136</v>
      </c>
      <c r="L373" s="177"/>
      <c r="M373" s="178" t="s">
        <v>19</v>
      </c>
      <c r="N373" s="179" t="s">
        <v>43</v>
      </c>
      <c r="P373" s="137">
        <f>O373*H373</f>
        <v>0</v>
      </c>
      <c r="Q373" s="137">
        <v>0.00284</v>
      </c>
      <c r="R373" s="137">
        <f>Q373*H373</f>
        <v>0.00568</v>
      </c>
      <c r="S373" s="137">
        <v>0</v>
      </c>
      <c r="T373" s="138">
        <f>S373*H373</f>
        <v>0</v>
      </c>
      <c r="AR373" s="139" t="s">
        <v>328</v>
      </c>
      <c r="AT373" s="139" t="s">
        <v>631</v>
      </c>
      <c r="AU373" s="139" t="s">
        <v>82</v>
      </c>
      <c r="AY373" s="18" t="s">
        <v>129</v>
      </c>
      <c r="BE373" s="140">
        <f>IF(N373="základní",J373,0)</f>
        <v>0</v>
      </c>
      <c r="BF373" s="140">
        <f>IF(N373="snížená",J373,0)</f>
        <v>0</v>
      </c>
      <c r="BG373" s="140">
        <f>IF(N373="zákl. přenesená",J373,0)</f>
        <v>0</v>
      </c>
      <c r="BH373" s="140">
        <f>IF(N373="sníž. přenesená",J373,0)</f>
        <v>0</v>
      </c>
      <c r="BI373" s="140">
        <f>IF(N373="nulová",J373,0)</f>
        <v>0</v>
      </c>
      <c r="BJ373" s="18" t="s">
        <v>80</v>
      </c>
      <c r="BK373" s="140">
        <f>ROUND(I373*H373,2)</f>
        <v>0</v>
      </c>
      <c r="BL373" s="18" t="s">
        <v>229</v>
      </c>
      <c r="BM373" s="139" t="s">
        <v>789</v>
      </c>
    </row>
    <row r="374" spans="2:65" s="1" customFormat="1" ht="24.2" customHeight="1">
      <c r="B374" s="33"/>
      <c r="C374" s="128" t="s">
        <v>790</v>
      </c>
      <c r="D374" s="128" t="s">
        <v>132</v>
      </c>
      <c r="E374" s="129" t="s">
        <v>791</v>
      </c>
      <c r="F374" s="130" t="s">
        <v>792</v>
      </c>
      <c r="G374" s="131" t="s">
        <v>191</v>
      </c>
      <c r="H374" s="132">
        <v>156.35</v>
      </c>
      <c r="I374" s="133"/>
      <c r="J374" s="134">
        <f>ROUND(I374*H374,2)</f>
        <v>0</v>
      </c>
      <c r="K374" s="130" t="s">
        <v>136</v>
      </c>
      <c r="L374" s="33"/>
      <c r="M374" s="135" t="s">
        <v>19</v>
      </c>
      <c r="N374" s="136" t="s">
        <v>43</v>
      </c>
      <c r="P374" s="137">
        <f>O374*H374</f>
        <v>0</v>
      </c>
      <c r="Q374" s="137">
        <v>0.00031</v>
      </c>
      <c r="R374" s="137">
        <f>Q374*H374</f>
        <v>0.0484685</v>
      </c>
      <c r="S374" s="137">
        <v>0</v>
      </c>
      <c r="T374" s="138">
        <f>S374*H374</f>
        <v>0</v>
      </c>
      <c r="AR374" s="139" t="s">
        <v>229</v>
      </c>
      <c r="AT374" s="139" t="s">
        <v>132</v>
      </c>
      <c r="AU374" s="139" t="s">
        <v>82</v>
      </c>
      <c r="AY374" s="18" t="s">
        <v>129</v>
      </c>
      <c r="BE374" s="140">
        <f>IF(N374="základní",J374,0)</f>
        <v>0</v>
      </c>
      <c r="BF374" s="140">
        <f>IF(N374="snížená",J374,0)</f>
        <v>0</v>
      </c>
      <c r="BG374" s="140">
        <f>IF(N374="zákl. přenesená",J374,0)</f>
        <v>0</v>
      </c>
      <c r="BH374" s="140">
        <f>IF(N374="sníž. přenesená",J374,0)</f>
        <v>0</v>
      </c>
      <c r="BI374" s="140">
        <f>IF(N374="nulová",J374,0)</f>
        <v>0</v>
      </c>
      <c r="BJ374" s="18" t="s">
        <v>80</v>
      </c>
      <c r="BK374" s="140">
        <f>ROUND(I374*H374,2)</f>
        <v>0</v>
      </c>
      <c r="BL374" s="18" t="s">
        <v>229</v>
      </c>
      <c r="BM374" s="139" t="s">
        <v>793</v>
      </c>
    </row>
    <row r="375" spans="2:47" s="1" customFormat="1" ht="11.25">
      <c r="B375" s="33"/>
      <c r="D375" s="141" t="s">
        <v>139</v>
      </c>
      <c r="F375" s="142" t="s">
        <v>794</v>
      </c>
      <c r="I375" s="143"/>
      <c r="L375" s="33"/>
      <c r="M375" s="144"/>
      <c r="T375" s="54"/>
      <c r="AT375" s="18" t="s">
        <v>139</v>
      </c>
      <c r="AU375" s="18" t="s">
        <v>82</v>
      </c>
    </row>
    <row r="376" spans="2:51" s="13" customFormat="1" ht="11.25">
      <c r="B376" s="152"/>
      <c r="D376" s="146" t="s">
        <v>141</v>
      </c>
      <c r="E376" s="153" t="s">
        <v>19</v>
      </c>
      <c r="F376" s="154" t="s">
        <v>795</v>
      </c>
      <c r="H376" s="155">
        <v>156.35</v>
      </c>
      <c r="I376" s="156"/>
      <c r="L376" s="152"/>
      <c r="M376" s="157"/>
      <c r="T376" s="158"/>
      <c r="AT376" s="153" t="s">
        <v>141</v>
      </c>
      <c r="AU376" s="153" t="s">
        <v>82</v>
      </c>
      <c r="AV376" s="13" t="s">
        <v>82</v>
      </c>
      <c r="AW376" s="13" t="s">
        <v>33</v>
      </c>
      <c r="AX376" s="13" t="s">
        <v>80</v>
      </c>
      <c r="AY376" s="153" t="s">
        <v>129</v>
      </c>
    </row>
    <row r="377" spans="2:65" s="1" customFormat="1" ht="16.5" customHeight="1">
      <c r="B377" s="33"/>
      <c r="C377" s="170" t="s">
        <v>796</v>
      </c>
      <c r="D377" s="170" t="s">
        <v>631</v>
      </c>
      <c r="E377" s="171" t="s">
        <v>797</v>
      </c>
      <c r="F377" s="172" t="s">
        <v>798</v>
      </c>
      <c r="G377" s="173" t="s">
        <v>191</v>
      </c>
      <c r="H377" s="174">
        <v>156.35</v>
      </c>
      <c r="I377" s="175"/>
      <c r="J377" s="176">
        <f>ROUND(I377*H377,2)</f>
        <v>0</v>
      </c>
      <c r="K377" s="172" t="s">
        <v>19</v>
      </c>
      <c r="L377" s="177"/>
      <c r="M377" s="178" t="s">
        <v>19</v>
      </c>
      <c r="N377" s="179" t="s">
        <v>43</v>
      </c>
      <c r="P377" s="137">
        <f>O377*H377</f>
        <v>0</v>
      </c>
      <c r="Q377" s="137">
        <v>0.002</v>
      </c>
      <c r="R377" s="137">
        <f>Q377*H377</f>
        <v>0.3127</v>
      </c>
      <c r="S377" s="137">
        <v>0</v>
      </c>
      <c r="T377" s="138">
        <f>S377*H377</f>
        <v>0</v>
      </c>
      <c r="AR377" s="139" t="s">
        <v>328</v>
      </c>
      <c r="AT377" s="139" t="s">
        <v>631</v>
      </c>
      <c r="AU377" s="139" t="s">
        <v>82</v>
      </c>
      <c r="AY377" s="18" t="s">
        <v>129</v>
      </c>
      <c r="BE377" s="140">
        <f>IF(N377="základní",J377,0)</f>
        <v>0</v>
      </c>
      <c r="BF377" s="140">
        <f>IF(N377="snížená",J377,0)</f>
        <v>0</v>
      </c>
      <c r="BG377" s="140">
        <f>IF(N377="zákl. přenesená",J377,0)</f>
        <v>0</v>
      </c>
      <c r="BH377" s="140">
        <f>IF(N377="sníž. přenesená",J377,0)</f>
        <v>0</v>
      </c>
      <c r="BI377" s="140">
        <f>IF(N377="nulová",J377,0)</f>
        <v>0</v>
      </c>
      <c r="BJ377" s="18" t="s">
        <v>80</v>
      </c>
      <c r="BK377" s="140">
        <f>ROUND(I377*H377,2)</f>
        <v>0</v>
      </c>
      <c r="BL377" s="18" t="s">
        <v>229</v>
      </c>
      <c r="BM377" s="139" t="s">
        <v>799</v>
      </c>
    </row>
    <row r="378" spans="2:51" s="13" customFormat="1" ht="11.25">
      <c r="B378" s="152"/>
      <c r="D378" s="146" t="s">
        <v>141</v>
      </c>
      <c r="E378" s="153" t="s">
        <v>19</v>
      </c>
      <c r="F378" s="154" t="s">
        <v>795</v>
      </c>
      <c r="H378" s="155">
        <v>156.35</v>
      </c>
      <c r="I378" s="156"/>
      <c r="L378" s="152"/>
      <c r="M378" s="157"/>
      <c r="T378" s="158"/>
      <c r="AT378" s="153" t="s">
        <v>141</v>
      </c>
      <c r="AU378" s="153" t="s">
        <v>82</v>
      </c>
      <c r="AV378" s="13" t="s">
        <v>82</v>
      </c>
      <c r="AW378" s="13" t="s">
        <v>33</v>
      </c>
      <c r="AX378" s="13" t="s">
        <v>80</v>
      </c>
      <c r="AY378" s="153" t="s">
        <v>129</v>
      </c>
    </row>
    <row r="379" spans="2:65" s="1" customFormat="1" ht="49.15" customHeight="1">
      <c r="B379" s="33"/>
      <c r="C379" s="128" t="s">
        <v>800</v>
      </c>
      <c r="D379" s="128" t="s">
        <v>132</v>
      </c>
      <c r="E379" s="129" t="s">
        <v>801</v>
      </c>
      <c r="F379" s="130" t="s">
        <v>802</v>
      </c>
      <c r="G379" s="131" t="s">
        <v>255</v>
      </c>
      <c r="H379" s="132">
        <v>11.334</v>
      </c>
      <c r="I379" s="133"/>
      <c r="J379" s="134">
        <f>ROUND(I379*H379,2)</f>
        <v>0</v>
      </c>
      <c r="K379" s="130" t="s">
        <v>136</v>
      </c>
      <c r="L379" s="33"/>
      <c r="M379" s="135" t="s">
        <v>19</v>
      </c>
      <c r="N379" s="136" t="s">
        <v>43</v>
      </c>
      <c r="P379" s="137">
        <f>O379*H379</f>
        <v>0</v>
      </c>
      <c r="Q379" s="137">
        <v>0</v>
      </c>
      <c r="R379" s="137">
        <f>Q379*H379</f>
        <v>0</v>
      </c>
      <c r="S379" s="137">
        <v>0</v>
      </c>
      <c r="T379" s="138">
        <f>S379*H379</f>
        <v>0</v>
      </c>
      <c r="AR379" s="139" t="s">
        <v>229</v>
      </c>
      <c r="AT379" s="139" t="s">
        <v>132</v>
      </c>
      <c r="AU379" s="139" t="s">
        <v>82</v>
      </c>
      <c r="AY379" s="18" t="s">
        <v>129</v>
      </c>
      <c r="BE379" s="140">
        <f>IF(N379="základní",J379,0)</f>
        <v>0</v>
      </c>
      <c r="BF379" s="140">
        <f>IF(N379="snížená",J379,0)</f>
        <v>0</v>
      </c>
      <c r="BG379" s="140">
        <f>IF(N379="zákl. přenesená",J379,0)</f>
        <v>0</v>
      </c>
      <c r="BH379" s="140">
        <f>IF(N379="sníž. přenesená",J379,0)</f>
        <v>0</v>
      </c>
      <c r="BI379" s="140">
        <f>IF(N379="nulová",J379,0)</f>
        <v>0</v>
      </c>
      <c r="BJ379" s="18" t="s">
        <v>80</v>
      </c>
      <c r="BK379" s="140">
        <f>ROUND(I379*H379,2)</f>
        <v>0</v>
      </c>
      <c r="BL379" s="18" t="s">
        <v>229</v>
      </c>
      <c r="BM379" s="139" t="s">
        <v>803</v>
      </c>
    </row>
    <row r="380" spans="2:47" s="1" customFormat="1" ht="11.25">
      <c r="B380" s="33"/>
      <c r="D380" s="141" t="s">
        <v>139</v>
      </c>
      <c r="F380" s="142" t="s">
        <v>804</v>
      </c>
      <c r="I380" s="143"/>
      <c r="L380" s="33"/>
      <c r="M380" s="144"/>
      <c r="T380" s="54"/>
      <c r="AT380" s="18" t="s">
        <v>139</v>
      </c>
      <c r="AU380" s="18" t="s">
        <v>82</v>
      </c>
    </row>
    <row r="381" spans="2:63" s="11" customFormat="1" ht="22.9" customHeight="1">
      <c r="B381" s="116"/>
      <c r="D381" s="117" t="s">
        <v>71</v>
      </c>
      <c r="E381" s="126" t="s">
        <v>339</v>
      </c>
      <c r="F381" s="126" t="s">
        <v>340</v>
      </c>
      <c r="I381" s="119"/>
      <c r="J381" s="127">
        <f>BK381</f>
        <v>0</v>
      </c>
      <c r="L381" s="116"/>
      <c r="M381" s="121"/>
      <c r="P381" s="122">
        <f>SUM(P382:P412)</f>
        <v>0</v>
      </c>
      <c r="R381" s="122">
        <f>SUM(R382:R412)</f>
        <v>5.44618264</v>
      </c>
      <c r="T381" s="123">
        <f>SUM(T382:T412)</f>
        <v>0</v>
      </c>
      <c r="AR381" s="117" t="s">
        <v>82</v>
      </c>
      <c r="AT381" s="124" t="s">
        <v>71</v>
      </c>
      <c r="AU381" s="124" t="s">
        <v>80</v>
      </c>
      <c r="AY381" s="117" t="s">
        <v>129</v>
      </c>
      <c r="BK381" s="125">
        <f>SUM(BK382:BK412)</f>
        <v>0</v>
      </c>
    </row>
    <row r="382" spans="2:65" s="1" customFormat="1" ht="37.9" customHeight="1">
      <c r="B382" s="33"/>
      <c r="C382" s="128" t="s">
        <v>805</v>
      </c>
      <c r="D382" s="128" t="s">
        <v>132</v>
      </c>
      <c r="E382" s="129" t="s">
        <v>806</v>
      </c>
      <c r="F382" s="130" t="s">
        <v>807</v>
      </c>
      <c r="G382" s="131" t="s">
        <v>162</v>
      </c>
      <c r="H382" s="132">
        <v>7.2</v>
      </c>
      <c r="I382" s="133"/>
      <c r="J382" s="134">
        <f>ROUND(I382*H382,2)</f>
        <v>0</v>
      </c>
      <c r="K382" s="130" t="s">
        <v>136</v>
      </c>
      <c r="L382" s="33"/>
      <c r="M382" s="135" t="s">
        <v>19</v>
      </c>
      <c r="N382" s="136" t="s">
        <v>43</v>
      </c>
      <c r="P382" s="137">
        <f>O382*H382</f>
        <v>0</v>
      </c>
      <c r="Q382" s="137">
        <v>0</v>
      </c>
      <c r="R382" s="137">
        <f>Q382*H382</f>
        <v>0</v>
      </c>
      <c r="S382" s="137">
        <v>0</v>
      </c>
      <c r="T382" s="138">
        <f>S382*H382</f>
        <v>0</v>
      </c>
      <c r="AR382" s="139" t="s">
        <v>229</v>
      </c>
      <c r="AT382" s="139" t="s">
        <v>132</v>
      </c>
      <c r="AU382" s="139" t="s">
        <v>82</v>
      </c>
      <c r="AY382" s="18" t="s">
        <v>129</v>
      </c>
      <c r="BE382" s="140">
        <f>IF(N382="základní",J382,0)</f>
        <v>0</v>
      </c>
      <c r="BF382" s="140">
        <f>IF(N382="snížená",J382,0)</f>
        <v>0</v>
      </c>
      <c r="BG382" s="140">
        <f>IF(N382="zákl. přenesená",J382,0)</f>
        <v>0</v>
      </c>
      <c r="BH382" s="140">
        <f>IF(N382="sníž. přenesená",J382,0)</f>
        <v>0</v>
      </c>
      <c r="BI382" s="140">
        <f>IF(N382="nulová",J382,0)</f>
        <v>0</v>
      </c>
      <c r="BJ382" s="18" t="s">
        <v>80</v>
      </c>
      <c r="BK382" s="140">
        <f>ROUND(I382*H382,2)</f>
        <v>0</v>
      </c>
      <c r="BL382" s="18" t="s">
        <v>229</v>
      </c>
      <c r="BM382" s="139" t="s">
        <v>808</v>
      </c>
    </row>
    <row r="383" spans="2:47" s="1" customFormat="1" ht="11.25">
      <c r="B383" s="33"/>
      <c r="D383" s="141" t="s">
        <v>139</v>
      </c>
      <c r="F383" s="142" t="s">
        <v>809</v>
      </c>
      <c r="I383" s="143"/>
      <c r="L383" s="33"/>
      <c r="M383" s="144"/>
      <c r="T383" s="54"/>
      <c r="AT383" s="18" t="s">
        <v>139</v>
      </c>
      <c r="AU383" s="18" t="s">
        <v>82</v>
      </c>
    </row>
    <row r="384" spans="2:51" s="13" customFormat="1" ht="11.25">
      <c r="B384" s="152"/>
      <c r="D384" s="146" t="s">
        <v>141</v>
      </c>
      <c r="E384" s="153" t="s">
        <v>19</v>
      </c>
      <c r="F384" s="154" t="s">
        <v>606</v>
      </c>
      <c r="H384" s="155">
        <v>7.2</v>
      </c>
      <c r="I384" s="156"/>
      <c r="L384" s="152"/>
      <c r="M384" s="157"/>
      <c r="T384" s="158"/>
      <c r="AT384" s="153" t="s">
        <v>141</v>
      </c>
      <c r="AU384" s="153" t="s">
        <v>82</v>
      </c>
      <c r="AV384" s="13" t="s">
        <v>82</v>
      </c>
      <c r="AW384" s="13" t="s">
        <v>33</v>
      </c>
      <c r="AX384" s="13" t="s">
        <v>80</v>
      </c>
      <c r="AY384" s="153" t="s">
        <v>129</v>
      </c>
    </row>
    <row r="385" spans="2:65" s="1" customFormat="1" ht="24.2" customHeight="1">
      <c r="B385" s="33"/>
      <c r="C385" s="170" t="s">
        <v>810</v>
      </c>
      <c r="D385" s="170" t="s">
        <v>631</v>
      </c>
      <c r="E385" s="171" t="s">
        <v>811</v>
      </c>
      <c r="F385" s="172" t="s">
        <v>812</v>
      </c>
      <c r="G385" s="173" t="s">
        <v>162</v>
      </c>
      <c r="H385" s="174">
        <v>7.56</v>
      </c>
      <c r="I385" s="175"/>
      <c r="J385" s="176">
        <f>ROUND(I385*H385,2)</f>
        <v>0</v>
      </c>
      <c r="K385" s="172" t="s">
        <v>136</v>
      </c>
      <c r="L385" s="177"/>
      <c r="M385" s="178" t="s">
        <v>19</v>
      </c>
      <c r="N385" s="179" t="s">
        <v>43</v>
      </c>
      <c r="P385" s="137">
        <f>O385*H385</f>
        <v>0</v>
      </c>
      <c r="Q385" s="137">
        <v>0.006</v>
      </c>
      <c r="R385" s="137">
        <f>Q385*H385</f>
        <v>0.04536</v>
      </c>
      <c r="S385" s="137">
        <v>0</v>
      </c>
      <c r="T385" s="138">
        <f>S385*H385</f>
        <v>0</v>
      </c>
      <c r="AR385" s="139" t="s">
        <v>328</v>
      </c>
      <c r="AT385" s="139" t="s">
        <v>631</v>
      </c>
      <c r="AU385" s="139" t="s">
        <v>82</v>
      </c>
      <c r="AY385" s="18" t="s">
        <v>129</v>
      </c>
      <c r="BE385" s="140">
        <f>IF(N385="základní",J385,0)</f>
        <v>0</v>
      </c>
      <c r="BF385" s="140">
        <f>IF(N385="snížená",J385,0)</f>
        <v>0</v>
      </c>
      <c r="BG385" s="140">
        <f>IF(N385="zákl. přenesená",J385,0)</f>
        <v>0</v>
      </c>
      <c r="BH385" s="140">
        <f>IF(N385="sníž. přenesená",J385,0)</f>
        <v>0</v>
      </c>
      <c r="BI385" s="140">
        <f>IF(N385="nulová",J385,0)</f>
        <v>0</v>
      </c>
      <c r="BJ385" s="18" t="s">
        <v>80</v>
      </c>
      <c r="BK385" s="140">
        <f>ROUND(I385*H385,2)</f>
        <v>0</v>
      </c>
      <c r="BL385" s="18" t="s">
        <v>229</v>
      </c>
      <c r="BM385" s="139" t="s">
        <v>813</v>
      </c>
    </row>
    <row r="386" spans="2:51" s="13" customFormat="1" ht="11.25">
      <c r="B386" s="152"/>
      <c r="D386" s="146" t="s">
        <v>141</v>
      </c>
      <c r="F386" s="154" t="s">
        <v>814</v>
      </c>
      <c r="H386" s="155">
        <v>7.56</v>
      </c>
      <c r="I386" s="156"/>
      <c r="L386" s="152"/>
      <c r="M386" s="157"/>
      <c r="T386" s="158"/>
      <c r="AT386" s="153" t="s">
        <v>141</v>
      </c>
      <c r="AU386" s="153" t="s">
        <v>82</v>
      </c>
      <c r="AV386" s="13" t="s">
        <v>82</v>
      </c>
      <c r="AW386" s="13" t="s">
        <v>4</v>
      </c>
      <c r="AX386" s="13" t="s">
        <v>80</v>
      </c>
      <c r="AY386" s="153" t="s">
        <v>129</v>
      </c>
    </row>
    <row r="387" spans="2:65" s="1" customFormat="1" ht="37.9" customHeight="1">
      <c r="B387" s="33"/>
      <c r="C387" s="128" t="s">
        <v>815</v>
      </c>
      <c r="D387" s="128" t="s">
        <v>132</v>
      </c>
      <c r="E387" s="129" t="s">
        <v>816</v>
      </c>
      <c r="F387" s="130" t="s">
        <v>817</v>
      </c>
      <c r="G387" s="131" t="s">
        <v>162</v>
      </c>
      <c r="H387" s="132">
        <v>50.18</v>
      </c>
      <c r="I387" s="133"/>
      <c r="J387" s="134">
        <f>ROUND(I387*H387,2)</f>
        <v>0</v>
      </c>
      <c r="K387" s="130" t="s">
        <v>136</v>
      </c>
      <c r="L387" s="33"/>
      <c r="M387" s="135" t="s">
        <v>19</v>
      </c>
      <c r="N387" s="136" t="s">
        <v>43</v>
      </c>
      <c r="P387" s="137">
        <f>O387*H387</f>
        <v>0</v>
      </c>
      <c r="Q387" s="137">
        <v>0.006</v>
      </c>
      <c r="R387" s="137">
        <f>Q387*H387</f>
        <v>0.30108</v>
      </c>
      <c r="S387" s="137">
        <v>0</v>
      </c>
      <c r="T387" s="138">
        <f>S387*H387</f>
        <v>0</v>
      </c>
      <c r="AR387" s="139" t="s">
        <v>229</v>
      </c>
      <c r="AT387" s="139" t="s">
        <v>132</v>
      </c>
      <c r="AU387" s="139" t="s">
        <v>82</v>
      </c>
      <c r="AY387" s="18" t="s">
        <v>129</v>
      </c>
      <c r="BE387" s="140">
        <f>IF(N387="základní",J387,0)</f>
        <v>0</v>
      </c>
      <c r="BF387" s="140">
        <f>IF(N387="snížená",J387,0)</f>
        <v>0</v>
      </c>
      <c r="BG387" s="140">
        <f>IF(N387="zákl. přenesená",J387,0)</f>
        <v>0</v>
      </c>
      <c r="BH387" s="140">
        <f>IF(N387="sníž. přenesená",J387,0)</f>
        <v>0</v>
      </c>
      <c r="BI387" s="140">
        <f>IF(N387="nulová",J387,0)</f>
        <v>0</v>
      </c>
      <c r="BJ387" s="18" t="s">
        <v>80</v>
      </c>
      <c r="BK387" s="140">
        <f>ROUND(I387*H387,2)</f>
        <v>0</v>
      </c>
      <c r="BL387" s="18" t="s">
        <v>229</v>
      </c>
      <c r="BM387" s="139" t="s">
        <v>818</v>
      </c>
    </row>
    <row r="388" spans="2:47" s="1" customFormat="1" ht="11.25">
      <c r="B388" s="33"/>
      <c r="D388" s="141" t="s">
        <v>139</v>
      </c>
      <c r="F388" s="142" t="s">
        <v>819</v>
      </c>
      <c r="I388" s="143"/>
      <c r="L388" s="33"/>
      <c r="M388" s="144"/>
      <c r="T388" s="54"/>
      <c r="AT388" s="18" t="s">
        <v>139</v>
      </c>
      <c r="AU388" s="18" t="s">
        <v>82</v>
      </c>
    </row>
    <row r="389" spans="2:51" s="13" customFormat="1" ht="11.25">
      <c r="B389" s="152"/>
      <c r="D389" s="146" t="s">
        <v>141</v>
      </c>
      <c r="E389" s="153" t="s">
        <v>19</v>
      </c>
      <c r="F389" s="154" t="s">
        <v>820</v>
      </c>
      <c r="H389" s="155">
        <v>50.18</v>
      </c>
      <c r="I389" s="156"/>
      <c r="L389" s="152"/>
      <c r="M389" s="157"/>
      <c r="T389" s="158"/>
      <c r="AT389" s="153" t="s">
        <v>141</v>
      </c>
      <c r="AU389" s="153" t="s">
        <v>82</v>
      </c>
      <c r="AV389" s="13" t="s">
        <v>82</v>
      </c>
      <c r="AW389" s="13" t="s">
        <v>33</v>
      </c>
      <c r="AX389" s="13" t="s">
        <v>80</v>
      </c>
      <c r="AY389" s="153" t="s">
        <v>129</v>
      </c>
    </row>
    <row r="390" spans="2:65" s="1" customFormat="1" ht="24.2" customHeight="1">
      <c r="B390" s="33"/>
      <c r="C390" s="170" t="s">
        <v>821</v>
      </c>
      <c r="D390" s="170" t="s">
        <v>631</v>
      </c>
      <c r="E390" s="171" t="s">
        <v>822</v>
      </c>
      <c r="F390" s="172" t="s">
        <v>823</v>
      </c>
      <c r="G390" s="173" t="s">
        <v>162</v>
      </c>
      <c r="H390" s="174">
        <v>52.689</v>
      </c>
      <c r="I390" s="175"/>
      <c r="J390" s="176">
        <f>ROUND(I390*H390,2)</f>
        <v>0</v>
      </c>
      <c r="K390" s="172" t="s">
        <v>136</v>
      </c>
      <c r="L390" s="177"/>
      <c r="M390" s="178" t="s">
        <v>19</v>
      </c>
      <c r="N390" s="179" t="s">
        <v>43</v>
      </c>
      <c r="P390" s="137">
        <f>O390*H390</f>
        <v>0</v>
      </c>
      <c r="Q390" s="137">
        <v>0.0032</v>
      </c>
      <c r="R390" s="137">
        <f>Q390*H390</f>
        <v>0.1686048</v>
      </c>
      <c r="S390" s="137">
        <v>0</v>
      </c>
      <c r="T390" s="138">
        <f>S390*H390</f>
        <v>0</v>
      </c>
      <c r="AR390" s="139" t="s">
        <v>328</v>
      </c>
      <c r="AT390" s="139" t="s">
        <v>631</v>
      </c>
      <c r="AU390" s="139" t="s">
        <v>82</v>
      </c>
      <c r="AY390" s="18" t="s">
        <v>129</v>
      </c>
      <c r="BE390" s="140">
        <f>IF(N390="základní",J390,0)</f>
        <v>0</v>
      </c>
      <c r="BF390" s="140">
        <f>IF(N390="snížená",J390,0)</f>
        <v>0</v>
      </c>
      <c r="BG390" s="140">
        <f>IF(N390="zákl. přenesená",J390,0)</f>
        <v>0</v>
      </c>
      <c r="BH390" s="140">
        <f>IF(N390="sníž. přenesená",J390,0)</f>
        <v>0</v>
      </c>
      <c r="BI390" s="140">
        <f>IF(N390="nulová",J390,0)</f>
        <v>0</v>
      </c>
      <c r="BJ390" s="18" t="s">
        <v>80</v>
      </c>
      <c r="BK390" s="140">
        <f>ROUND(I390*H390,2)</f>
        <v>0</v>
      </c>
      <c r="BL390" s="18" t="s">
        <v>229</v>
      </c>
      <c r="BM390" s="139" t="s">
        <v>824</v>
      </c>
    </row>
    <row r="391" spans="2:51" s="13" customFormat="1" ht="11.25">
      <c r="B391" s="152"/>
      <c r="D391" s="146" t="s">
        <v>141</v>
      </c>
      <c r="F391" s="154" t="s">
        <v>825</v>
      </c>
      <c r="H391" s="155">
        <v>52.689</v>
      </c>
      <c r="I391" s="156"/>
      <c r="L391" s="152"/>
      <c r="M391" s="157"/>
      <c r="T391" s="158"/>
      <c r="AT391" s="153" t="s">
        <v>141</v>
      </c>
      <c r="AU391" s="153" t="s">
        <v>82</v>
      </c>
      <c r="AV391" s="13" t="s">
        <v>82</v>
      </c>
      <c r="AW391" s="13" t="s">
        <v>4</v>
      </c>
      <c r="AX391" s="13" t="s">
        <v>80</v>
      </c>
      <c r="AY391" s="153" t="s">
        <v>129</v>
      </c>
    </row>
    <row r="392" spans="2:65" s="1" customFormat="1" ht="44.25" customHeight="1">
      <c r="B392" s="33"/>
      <c r="C392" s="128" t="s">
        <v>826</v>
      </c>
      <c r="D392" s="128" t="s">
        <v>132</v>
      </c>
      <c r="E392" s="129" t="s">
        <v>827</v>
      </c>
      <c r="F392" s="130" t="s">
        <v>828</v>
      </c>
      <c r="G392" s="131" t="s">
        <v>162</v>
      </c>
      <c r="H392" s="132">
        <v>452.56</v>
      </c>
      <c r="I392" s="133"/>
      <c r="J392" s="134">
        <f>ROUND(I392*H392,2)</f>
        <v>0</v>
      </c>
      <c r="K392" s="130" t="s">
        <v>136</v>
      </c>
      <c r="L392" s="33"/>
      <c r="M392" s="135" t="s">
        <v>19</v>
      </c>
      <c r="N392" s="136" t="s">
        <v>43</v>
      </c>
      <c r="P392" s="137">
        <f>O392*H392</f>
        <v>0</v>
      </c>
      <c r="Q392" s="137">
        <v>0.00116</v>
      </c>
      <c r="R392" s="137">
        <f>Q392*H392</f>
        <v>0.5249696</v>
      </c>
      <c r="S392" s="137">
        <v>0</v>
      </c>
      <c r="T392" s="138">
        <f>S392*H392</f>
        <v>0</v>
      </c>
      <c r="AR392" s="139" t="s">
        <v>229</v>
      </c>
      <c r="AT392" s="139" t="s">
        <v>132</v>
      </c>
      <c r="AU392" s="139" t="s">
        <v>82</v>
      </c>
      <c r="AY392" s="18" t="s">
        <v>129</v>
      </c>
      <c r="BE392" s="140">
        <f>IF(N392="základní",J392,0)</f>
        <v>0</v>
      </c>
      <c r="BF392" s="140">
        <f>IF(N392="snížená",J392,0)</f>
        <v>0</v>
      </c>
      <c r="BG392" s="140">
        <f>IF(N392="zákl. přenesená",J392,0)</f>
        <v>0</v>
      </c>
      <c r="BH392" s="140">
        <f>IF(N392="sníž. přenesená",J392,0)</f>
        <v>0</v>
      </c>
      <c r="BI392" s="140">
        <f>IF(N392="nulová",J392,0)</f>
        <v>0</v>
      </c>
      <c r="BJ392" s="18" t="s">
        <v>80</v>
      </c>
      <c r="BK392" s="140">
        <f>ROUND(I392*H392,2)</f>
        <v>0</v>
      </c>
      <c r="BL392" s="18" t="s">
        <v>229</v>
      </c>
      <c r="BM392" s="139" t="s">
        <v>829</v>
      </c>
    </row>
    <row r="393" spans="2:47" s="1" customFormat="1" ht="11.25">
      <c r="B393" s="33"/>
      <c r="D393" s="141" t="s">
        <v>139</v>
      </c>
      <c r="F393" s="142" t="s">
        <v>830</v>
      </c>
      <c r="I393" s="143"/>
      <c r="L393" s="33"/>
      <c r="M393" s="144"/>
      <c r="T393" s="54"/>
      <c r="AT393" s="18" t="s">
        <v>139</v>
      </c>
      <c r="AU393" s="18" t="s">
        <v>82</v>
      </c>
    </row>
    <row r="394" spans="2:51" s="13" customFormat="1" ht="11.25">
      <c r="B394" s="152"/>
      <c r="D394" s="146" t="s">
        <v>141</v>
      </c>
      <c r="E394" s="153" t="s">
        <v>19</v>
      </c>
      <c r="F394" s="154" t="s">
        <v>831</v>
      </c>
      <c r="H394" s="155">
        <v>357.46</v>
      </c>
      <c r="I394" s="156"/>
      <c r="L394" s="152"/>
      <c r="M394" s="157"/>
      <c r="T394" s="158"/>
      <c r="AT394" s="153" t="s">
        <v>141</v>
      </c>
      <c r="AU394" s="153" t="s">
        <v>82</v>
      </c>
      <c r="AV394" s="13" t="s">
        <v>82</v>
      </c>
      <c r="AW394" s="13" t="s">
        <v>33</v>
      </c>
      <c r="AX394" s="13" t="s">
        <v>72</v>
      </c>
      <c r="AY394" s="153" t="s">
        <v>129</v>
      </c>
    </row>
    <row r="395" spans="2:51" s="13" customFormat="1" ht="11.25">
      <c r="B395" s="152"/>
      <c r="D395" s="146" t="s">
        <v>141</v>
      </c>
      <c r="E395" s="153" t="s">
        <v>19</v>
      </c>
      <c r="F395" s="154" t="s">
        <v>832</v>
      </c>
      <c r="H395" s="155">
        <v>95.1</v>
      </c>
      <c r="I395" s="156"/>
      <c r="L395" s="152"/>
      <c r="M395" s="157"/>
      <c r="T395" s="158"/>
      <c r="AT395" s="153" t="s">
        <v>141</v>
      </c>
      <c r="AU395" s="153" t="s">
        <v>82</v>
      </c>
      <c r="AV395" s="13" t="s">
        <v>82</v>
      </c>
      <c r="AW395" s="13" t="s">
        <v>33</v>
      </c>
      <c r="AX395" s="13" t="s">
        <v>72</v>
      </c>
      <c r="AY395" s="153" t="s">
        <v>129</v>
      </c>
    </row>
    <row r="396" spans="2:51" s="14" customFormat="1" ht="11.25">
      <c r="B396" s="159"/>
      <c r="D396" s="146" t="s">
        <v>141</v>
      </c>
      <c r="E396" s="160" t="s">
        <v>19</v>
      </c>
      <c r="F396" s="161" t="s">
        <v>188</v>
      </c>
      <c r="H396" s="162">
        <v>452.56</v>
      </c>
      <c r="I396" s="163"/>
      <c r="L396" s="159"/>
      <c r="M396" s="164"/>
      <c r="T396" s="165"/>
      <c r="AT396" s="160" t="s">
        <v>141</v>
      </c>
      <c r="AU396" s="160" t="s">
        <v>82</v>
      </c>
      <c r="AV396" s="14" t="s">
        <v>137</v>
      </c>
      <c r="AW396" s="14" t="s">
        <v>33</v>
      </c>
      <c r="AX396" s="14" t="s">
        <v>80</v>
      </c>
      <c r="AY396" s="160" t="s">
        <v>129</v>
      </c>
    </row>
    <row r="397" spans="2:65" s="1" customFormat="1" ht="24.2" customHeight="1">
      <c r="B397" s="33"/>
      <c r="C397" s="170" t="s">
        <v>833</v>
      </c>
      <c r="D397" s="170" t="s">
        <v>631</v>
      </c>
      <c r="E397" s="171" t="s">
        <v>822</v>
      </c>
      <c r="F397" s="172" t="s">
        <v>823</v>
      </c>
      <c r="G397" s="173" t="s">
        <v>162</v>
      </c>
      <c r="H397" s="174">
        <v>475.188</v>
      </c>
      <c r="I397" s="175"/>
      <c r="J397" s="176">
        <f>ROUND(I397*H397,2)</f>
        <v>0</v>
      </c>
      <c r="K397" s="172" t="s">
        <v>136</v>
      </c>
      <c r="L397" s="177"/>
      <c r="M397" s="178" t="s">
        <v>19</v>
      </c>
      <c r="N397" s="179" t="s">
        <v>43</v>
      </c>
      <c r="P397" s="137">
        <f>O397*H397</f>
        <v>0</v>
      </c>
      <c r="Q397" s="137">
        <v>0.0032</v>
      </c>
      <c r="R397" s="137">
        <f>Q397*H397</f>
        <v>1.5206016</v>
      </c>
      <c r="S397" s="137">
        <v>0</v>
      </c>
      <c r="T397" s="138">
        <f>S397*H397</f>
        <v>0</v>
      </c>
      <c r="AR397" s="139" t="s">
        <v>328</v>
      </c>
      <c r="AT397" s="139" t="s">
        <v>631</v>
      </c>
      <c r="AU397" s="139" t="s">
        <v>82</v>
      </c>
      <c r="AY397" s="18" t="s">
        <v>129</v>
      </c>
      <c r="BE397" s="140">
        <f>IF(N397="základní",J397,0)</f>
        <v>0</v>
      </c>
      <c r="BF397" s="140">
        <f>IF(N397="snížená",J397,0)</f>
        <v>0</v>
      </c>
      <c r="BG397" s="140">
        <f>IF(N397="zákl. přenesená",J397,0)</f>
        <v>0</v>
      </c>
      <c r="BH397" s="140">
        <f>IF(N397="sníž. přenesená",J397,0)</f>
        <v>0</v>
      </c>
      <c r="BI397" s="140">
        <f>IF(N397="nulová",J397,0)</f>
        <v>0</v>
      </c>
      <c r="BJ397" s="18" t="s">
        <v>80</v>
      </c>
      <c r="BK397" s="140">
        <f>ROUND(I397*H397,2)</f>
        <v>0</v>
      </c>
      <c r="BL397" s="18" t="s">
        <v>229</v>
      </c>
      <c r="BM397" s="139" t="s">
        <v>834</v>
      </c>
    </row>
    <row r="398" spans="2:51" s="13" customFormat="1" ht="11.25">
      <c r="B398" s="152"/>
      <c r="D398" s="146" t="s">
        <v>141</v>
      </c>
      <c r="F398" s="154" t="s">
        <v>835</v>
      </c>
      <c r="H398" s="155">
        <v>475.188</v>
      </c>
      <c r="I398" s="156"/>
      <c r="L398" s="152"/>
      <c r="M398" s="157"/>
      <c r="T398" s="158"/>
      <c r="AT398" s="153" t="s">
        <v>141</v>
      </c>
      <c r="AU398" s="153" t="s">
        <v>82</v>
      </c>
      <c r="AV398" s="13" t="s">
        <v>82</v>
      </c>
      <c r="AW398" s="13" t="s">
        <v>4</v>
      </c>
      <c r="AX398" s="13" t="s">
        <v>80</v>
      </c>
      <c r="AY398" s="153" t="s">
        <v>129</v>
      </c>
    </row>
    <row r="399" spans="2:65" s="1" customFormat="1" ht="44.25" customHeight="1">
      <c r="B399" s="33"/>
      <c r="C399" s="128" t="s">
        <v>836</v>
      </c>
      <c r="D399" s="128" t="s">
        <v>132</v>
      </c>
      <c r="E399" s="129" t="s">
        <v>837</v>
      </c>
      <c r="F399" s="130" t="s">
        <v>838</v>
      </c>
      <c r="G399" s="131" t="s">
        <v>162</v>
      </c>
      <c r="H399" s="132">
        <v>452.56</v>
      </c>
      <c r="I399" s="133"/>
      <c r="J399" s="134">
        <f>ROUND(I399*H399,2)</f>
        <v>0</v>
      </c>
      <c r="K399" s="130" t="s">
        <v>136</v>
      </c>
      <c r="L399" s="33"/>
      <c r="M399" s="135" t="s">
        <v>19</v>
      </c>
      <c r="N399" s="136" t="s">
        <v>43</v>
      </c>
      <c r="P399" s="137">
        <f>O399*H399</f>
        <v>0</v>
      </c>
      <c r="Q399" s="137">
        <v>0.0001</v>
      </c>
      <c r="R399" s="137">
        <f>Q399*H399</f>
        <v>0.045256000000000005</v>
      </c>
      <c r="S399" s="137">
        <v>0</v>
      </c>
      <c r="T399" s="138">
        <f>S399*H399</f>
        <v>0</v>
      </c>
      <c r="AR399" s="139" t="s">
        <v>229</v>
      </c>
      <c r="AT399" s="139" t="s">
        <v>132</v>
      </c>
      <c r="AU399" s="139" t="s">
        <v>82</v>
      </c>
      <c r="AY399" s="18" t="s">
        <v>129</v>
      </c>
      <c r="BE399" s="140">
        <f>IF(N399="základní",J399,0)</f>
        <v>0</v>
      </c>
      <c r="BF399" s="140">
        <f>IF(N399="snížená",J399,0)</f>
        <v>0</v>
      </c>
      <c r="BG399" s="140">
        <f>IF(N399="zákl. přenesená",J399,0)</f>
        <v>0</v>
      </c>
      <c r="BH399" s="140">
        <f>IF(N399="sníž. přenesená",J399,0)</f>
        <v>0</v>
      </c>
      <c r="BI399" s="140">
        <f>IF(N399="nulová",J399,0)</f>
        <v>0</v>
      </c>
      <c r="BJ399" s="18" t="s">
        <v>80</v>
      </c>
      <c r="BK399" s="140">
        <f>ROUND(I399*H399,2)</f>
        <v>0</v>
      </c>
      <c r="BL399" s="18" t="s">
        <v>229</v>
      </c>
      <c r="BM399" s="139" t="s">
        <v>839</v>
      </c>
    </row>
    <row r="400" spans="2:47" s="1" customFormat="1" ht="11.25">
      <c r="B400" s="33"/>
      <c r="D400" s="141" t="s">
        <v>139</v>
      </c>
      <c r="F400" s="142" t="s">
        <v>840</v>
      </c>
      <c r="I400" s="143"/>
      <c r="L400" s="33"/>
      <c r="M400" s="144"/>
      <c r="T400" s="54"/>
      <c r="AT400" s="18" t="s">
        <v>139</v>
      </c>
      <c r="AU400" s="18" t="s">
        <v>82</v>
      </c>
    </row>
    <row r="401" spans="2:51" s="13" customFormat="1" ht="11.25">
      <c r="B401" s="152"/>
      <c r="D401" s="146" t="s">
        <v>141</v>
      </c>
      <c r="E401" s="153" t="s">
        <v>19</v>
      </c>
      <c r="F401" s="154" t="s">
        <v>831</v>
      </c>
      <c r="H401" s="155">
        <v>357.46</v>
      </c>
      <c r="I401" s="156"/>
      <c r="L401" s="152"/>
      <c r="M401" s="157"/>
      <c r="T401" s="158"/>
      <c r="AT401" s="153" t="s">
        <v>141</v>
      </c>
      <c r="AU401" s="153" t="s">
        <v>82</v>
      </c>
      <c r="AV401" s="13" t="s">
        <v>82</v>
      </c>
      <c r="AW401" s="13" t="s">
        <v>33</v>
      </c>
      <c r="AX401" s="13" t="s">
        <v>72</v>
      </c>
      <c r="AY401" s="153" t="s">
        <v>129</v>
      </c>
    </row>
    <row r="402" spans="2:51" s="13" customFormat="1" ht="11.25">
      <c r="B402" s="152"/>
      <c r="D402" s="146" t="s">
        <v>141</v>
      </c>
      <c r="E402" s="153" t="s">
        <v>19</v>
      </c>
      <c r="F402" s="154" t="s">
        <v>832</v>
      </c>
      <c r="H402" s="155">
        <v>95.1</v>
      </c>
      <c r="I402" s="156"/>
      <c r="L402" s="152"/>
      <c r="M402" s="157"/>
      <c r="T402" s="158"/>
      <c r="AT402" s="153" t="s">
        <v>141</v>
      </c>
      <c r="AU402" s="153" t="s">
        <v>82</v>
      </c>
      <c r="AV402" s="13" t="s">
        <v>82</v>
      </c>
      <c r="AW402" s="13" t="s">
        <v>33</v>
      </c>
      <c r="AX402" s="13" t="s">
        <v>72</v>
      </c>
      <c r="AY402" s="153" t="s">
        <v>129</v>
      </c>
    </row>
    <row r="403" spans="2:51" s="14" customFormat="1" ht="11.25">
      <c r="B403" s="159"/>
      <c r="D403" s="146" t="s">
        <v>141</v>
      </c>
      <c r="E403" s="160" t="s">
        <v>19</v>
      </c>
      <c r="F403" s="161" t="s">
        <v>188</v>
      </c>
      <c r="H403" s="162">
        <v>452.56</v>
      </c>
      <c r="I403" s="163"/>
      <c r="L403" s="159"/>
      <c r="M403" s="164"/>
      <c r="T403" s="165"/>
      <c r="AT403" s="160" t="s">
        <v>141</v>
      </c>
      <c r="AU403" s="160" t="s">
        <v>82</v>
      </c>
      <c r="AV403" s="14" t="s">
        <v>137</v>
      </c>
      <c r="AW403" s="14" t="s">
        <v>33</v>
      </c>
      <c r="AX403" s="14" t="s">
        <v>80</v>
      </c>
      <c r="AY403" s="160" t="s">
        <v>129</v>
      </c>
    </row>
    <row r="404" spans="2:65" s="1" customFormat="1" ht="33" customHeight="1">
      <c r="B404" s="33"/>
      <c r="C404" s="128" t="s">
        <v>841</v>
      </c>
      <c r="D404" s="128" t="s">
        <v>132</v>
      </c>
      <c r="E404" s="129" t="s">
        <v>842</v>
      </c>
      <c r="F404" s="130" t="s">
        <v>843</v>
      </c>
      <c r="G404" s="131" t="s">
        <v>162</v>
      </c>
      <c r="H404" s="132">
        <v>99.104</v>
      </c>
      <c r="I404" s="133"/>
      <c r="J404" s="134">
        <f>ROUND(I404*H404,2)</f>
        <v>0</v>
      </c>
      <c r="K404" s="130" t="s">
        <v>136</v>
      </c>
      <c r="L404" s="33"/>
      <c r="M404" s="135" t="s">
        <v>19</v>
      </c>
      <c r="N404" s="136" t="s">
        <v>43</v>
      </c>
      <c r="P404" s="137">
        <f>O404*H404</f>
        <v>0</v>
      </c>
      <c r="Q404" s="137">
        <v>0.00116</v>
      </c>
      <c r="R404" s="137">
        <f>Q404*H404</f>
        <v>0.11496064</v>
      </c>
      <c r="S404" s="137">
        <v>0</v>
      </c>
      <c r="T404" s="138">
        <f>S404*H404</f>
        <v>0</v>
      </c>
      <c r="AR404" s="139" t="s">
        <v>229</v>
      </c>
      <c r="AT404" s="139" t="s">
        <v>132</v>
      </c>
      <c r="AU404" s="139" t="s">
        <v>82</v>
      </c>
      <c r="AY404" s="18" t="s">
        <v>129</v>
      </c>
      <c r="BE404" s="140">
        <f>IF(N404="základní",J404,0)</f>
        <v>0</v>
      </c>
      <c r="BF404" s="140">
        <f>IF(N404="snížená",J404,0)</f>
        <v>0</v>
      </c>
      <c r="BG404" s="140">
        <f>IF(N404="zákl. přenesená",J404,0)</f>
        <v>0</v>
      </c>
      <c r="BH404" s="140">
        <f>IF(N404="sníž. přenesená",J404,0)</f>
        <v>0</v>
      </c>
      <c r="BI404" s="140">
        <f>IF(N404="nulová",J404,0)</f>
        <v>0</v>
      </c>
      <c r="BJ404" s="18" t="s">
        <v>80</v>
      </c>
      <c r="BK404" s="140">
        <f>ROUND(I404*H404,2)</f>
        <v>0</v>
      </c>
      <c r="BL404" s="18" t="s">
        <v>229</v>
      </c>
      <c r="BM404" s="139" t="s">
        <v>844</v>
      </c>
    </row>
    <row r="405" spans="2:47" s="1" customFormat="1" ht="11.25">
      <c r="B405" s="33"/>
      <c r="D405" s="141" t="s">
        <v>139</v>
      </c>
      <c r="F405" s="142" t="s">
        <v>845</v>
      </c>
      <c r="I405" s="143"/>
      <c r="L405" s="33"/>
      <c r="M405" s="144"/>
      <c r="T405" s="54"/>
      <c r="AT405" s="18" t="s">
        <v>139</v>
      </c>
      <c r="AU405" s="18" t="s">
        <v>82</v>
      </c>
    </row>
    <row r="406" spans="2:51" s="13" customFormat="1" ht="11.25">
      <c r="B406" s="152"/>
      <c r="D406" s="146" t="s">
        <v>141</v>
      </c>
      <c r="E406" s="153" t="s">
        <v>19</v>
      </c>
      <c r="F406" s="154" t="s">
        <v>846</v>
      </c>
      <c r="H406" s="155">
        <v>85.79</v>
      </c>
      <c r="I406" s="156"/>
      <c r="L406" s="152"/>
      <c r="M406" s="157"/>
      <c r="T406" s="158"/>
      <c r="AT406" s="153" t="s">
        <v>141</v>
      </c>
      <c r="AU406" s="153" t="s">
        <v>82</v>
      </c>
      <c r="AV406" s="13" t="s">
        <v>82</v>
      </c>
      <c r="AW406" s="13" t="s">
        <v>33</v>
      </c>
      <c r="AX406" s="13" t="s">
        <v>72</v>
      </c>
      <c r="AY406" s="153" t="s">
        <v>129</v>
      </c>
    </row>
    <row r="407" spans="2:51" s="13" customFormat="1" ht="11.25">
      <c r="B407" s="152"/>
      <c r="D407" s="146" t="s">
        <v>141</v>
      </c>
      <c r="E407" s="153" t="s">
        <v>19</v>
      </c>
      <c r="F407" s="154" t="s">
        <v>847</v>
      </c>
      <c r="H407" s="155">
        <v>13.314</v>
      </c>
      <c r="I407" s="156"/>
      <c r="L407" s="152"/>
      <c r="M407" s="157"/>
      <c r="T407" s="158"/>
      <c r="AT407" s="153" t="s">
        <v>141</v>
      </c>
      <c r="AU407" s="153" t="s">
        <v>82</v>
      </c>
      <c r="AV407" s="13" t="s">
        <v>82</v>
      </c>
      <c r="AW407" s="13" t="s">
        <v>33</v>
      </c>
      <c r="AX407" s="13" t="s">
        <v>72</v>
      </c>
      <c r="AY407" s="153" t="s">
        <v>129</v>
      </c>
    </row>
    <row r="408" spans="2:51" s="14" customFormat="1" ht="11.25">
      <c r="B408" s="159"/>
      <c r="D408" s="146" t="s">
        <v>141</v>
      </c>
      <c r="E408" s="160" t="s">
        <v>19</v>
      </c>
      <c r="F408" s="161" t="s">
        <v>188</v>
      </c>
      <c r="H408" s="162">
        <v>99.104</v>
      </c>
      <c r="I408" s="163"/>
      <c r="L408" s="159"/>
      <c r="M408" s="164"/>
      <c r="T408" s="165"/>
      <c r="AT408" s="160" t="s">
        <v>141</v>
      </c>
      <c r="AU408" s="160" t="s">
        <v>82</v>
      </c>
      <c r="AV408" s="14" t="s">
        <v>137</v>
      </c>
      <c r="AW408" s="14" t="s">
        <v>33</v>
      </c>
      <c r="AX408" s="14" t="s">
        <v>80</v>
      </c>
      <c r="AY408" s="160" t="s">
        <v>129</v>
      </c>
    </row>
    <row r="409" spans="2:65" s="1" customFormat="1" ht="16.5" customHeight="1">
      <c r="B409" s="33"/>
      <c r="C409" s="170" t="s">
        <v>848</v>
      </c>
      <c r="D409" s="170" t="s">
        <v>631</v>
      </c>
      <c r="E409" s="171" t="s">
        <v>849</v>
      </c>
      <c r="F409" s="172" t="s">
        <v>850</v>
      </c>
      <c r="G409" s="173" t="s">
        <v>135</v>
      </c>
      <c r="H409" s="174">
        <v>109.014</v>
      </c>
      <c r="I409" s="175"/>
      <c r="J409" s="176">
        <f>ROUND(I409*H409,2)</f>
        <v>0</v>
      </c>
      <c r="K409" s="172" t="s">
        <v>136</v>
      </c>
      <c r="L409" s="177"/>
      <c r="M409" s="178" t="s">
        <v>19</v>
      </c>
      <c r="N409" s="179" t="s">
        <v>43</v>
      </c>
      <c r="P409" s="137">
        <f>O409*H409</f>
        <v>0</v>
      </c>
      <c r="Q409" s="137">
        <v>0.025</v>
      </c>
      <c r="R409" s="137">
        <f>Q409*H409</f>
        <v>2.72535</v>
      </c>
      <c r="S409" s="137">
        <v>0</v>
      </c>
      <c r="T409" s="138">
        <f>S409*H409</f>
        <v>0</v>
      </c>
      <c r="AR409" s="139" t="s">
        <v>328</v>
      </c>
      <c r="AT409" s="139" t="s">
        <v>631</v>
      </c>
      <c r="AU409" s="139" t="s">
        <v>82</v>
      </c>
      <c r="AY409" s="18" t="s">
        <v>129</v>
      </c>
      <c r="BE409" s="140">
        <f>IF(N409="základní",J409,0)</f>
        <v>0</v>
      </c>
      <c r="BF409" s="140">
        <f>IF(N409="snížená",J409,0)</f>
        <v>0</v>
      </c>
      <c r="BG409" s="140">
        <f>IF(N409="zákl. přenesená",J409,0)</f>
        <v>0</v>
      </c>
      <c r="BH409" s="140">
        <f>IF(N409="sníž. přenesená",J409,0)</f>
        <v>0</v>
      </c>
      <c r="BI409" s="140">
        <f>IF(N409="nulová",J409,0)</f>
        <v>0</v>
      </c>
      <c r="BJ409" s="18" t="s">
        <v>80</v>
      </c>
      <c r="BK409" s="140">
        <f>ROUND(I409*H409,2)</f>
        <v>0</v>
      </c>
      <c r="BL409" s="18" t="s">
        <v>229</v>
      </c>
      <c r="BM409" s="139" t="s">
        <v>851</v>
      </c>
    </row>
    <row r="410" spans="2:51" s="13" customFormat="1" ht="11.25">
      <c r="B410" s="152"/>
      <c r="D410" s="146" t="s">
        <v>141</v>
      </c>
      <c r="F410" s="154" t="s">
        <v>852</v>
      </c>
      <c r="H410" s="155">
        <v>109.014</v>
      </c>
      <c r="I410" s="156"/>
      <c r="L410" s="152"/>
      <c r="M410" s="157"/>
      <c r="T410" s="158"/>
      <c r="AT410" s="153" t="s">
        <v>141</v>
      </c>
      <c r="AU410" s="153" t="s">
        <v>82</v>
      </c>
      <c r="AV410" s="13" t="s">
        <v>82</v>
      </c>
      <c r="AW410" s="13" t="s">
        <v>4</v>
      </c>
      <c r="AX410" s="13" t="s">
        <v>80</v>
      </c>
      <c r="AY410" s="153" t="s">
        <v>129</v>
      </c>
    </row>
    <row r="411" spans="2:65" s="1" customFormat="1" ht="49.15" customHeight="1">
      <c r="B411" s="33"/>
      <c r="C411" s="128" t="s">
        <v>853</v>
      </c>
      <c r="D411" s="128" t="s">
        <v>132</v>
      </c>
      <c r="E411" s="129" t="s">
        <v>854</v>
      </c>
      <c r="F411" s="130" t="s">
        <v>855</v>
      </c>
      <c r="G411" s="131" t="s">
        <v>255</v>
      </c>
      <c r="H411" s="132">
        <v>5.446</v>
      </c>
      <c r="I411" s="133"/>
      <c r="J411" s="134">
        <f>ROUND(I411*H411,2)</f>
        <v>0</v>
      </c>
      <c r="K411" s="130" t="s">
        <v>136</v>
      </c>
      <c r="L411" s="33"/>
      <c r="M411" s="135" t="s">
        <v>19</v>
      </c>
      <c r="N411" s="136" t="s">
        <v>43</v>
      </c>
      <c r="P411" s="137">
        <f>O411*H411</f>
        <v>0</v>
      </c>
      <c r="Q411" s="137">
        <v>0</v>
      </c>
      <c r="R411" s="137">
        <f>Q411*H411</f>
        <v>0</v>
      </c>
      <c r="S411" s="137">
        <v>0</v>
      </c>
      <c r="T411" s="138">
        <f>S411*H411</f>
        <v>0</v>
      </c>
      <c r="AR411" s="139" t="s">
        <v>229</v>
      </c>
      <c r="AT411" s="139" t="s">
        <v>132</v>
      </c>
      <c r="AU411" s="139" t="s">
        <v>82</v>
      </c>
      <c r="AY411" s="18" t="s">
        <v>129</v>
      </c>
      <c r="BE411" s="140">
        <f>IF(N411="základní",J411,0)</f>
        <v>0</v>
      </c>
      <c r="BF411" s="140">
        <f>IF(N411="snížená",J411,0)</f>
        <v>0</v>
      </c>
      <c r="BG411" s="140">
        <f>IF(N411="zákl. přenesená",J411,0)</f>
        <v>0</v>
      </c>
      <c r="BH411" s="140">
        <f>IF(N411="sníž. přenesená",J411,0)</f>
        <v>0</v>
      </c>
      <c r="BI411" s="140">
        <f>IF(N411="nulová",J411,0)</f>
        <v>0</v>
      </c>
      <c r="BJ411" s="18" t="s">
        <v>80</v>
      </c>
      <c r="BK411" s="140">
        <f>ROUND(I411*H411,2)</f>
        <v>0</v>
      </c>
      <c r="BL411" s="18" t="s">
        <v>229</v>
      </c>
      <c r="BM411" s="139" t="s">
        <v>856</v>
      </c>
    </row>
    <row r="412" spans="2:47" s="1" customFormat="1" ht="11.25">
      <c r="B412" s="33"/>
      <c r="D412" s="141" t="s">
        <v>139</v>
      </c>
      <c r="F412" s="142" t="s">
        <v>857</v>
      </c>
      <c r="I412" s="143"/>
      <c r="L412" s="33"/>
      <c r="M412" s="144"/>
      <c r="T412" s="54"/>
      <c r="AT412" s="18" t="s">
        <v>139</v>
      </c>
      <c r="AU412" s="18" t="s">
        <v>82</v>
      </c>
    </row>
    <row r="413" spans="2:63" s="11" customFormat="1" ht="22.9" customHeight="1">
      <c r="B413" s="116"/>
      <c r="D413" s="117" t="s">
        <v>71</v>
      </c>
      <c r="E413" s="126" t="s">
        <v>354</v>
      </c>
      <c r="F413" s="126" t="s">
        <v>355</v>
      </c>
      <c r="I413" s="119"/>
      <c r="J413" s="127">
        <f>BK413</f>
        <v>0</v>
      </c>
      <c r="L413" s="116"/>
      <c r="M413" s="121"/>
      <c r="P413" s="122">
        <f>SUM(P414:P447)</f>
        <v>0</v>
      </c>
      <c r="R413" s="122">
        <f>SUM(R414:R447)</f>
        <v>0.38056</v>
      </c>
      <c r="T413" s="123">
        <f>SUM(T414:T447)</f>
        <v>0</v>
      </c>
      <c r="AR413" s="117" t="s">
        <v>82</v>
      </c>
      <c r="AT413" s="124" t="s">
        <v>71</v>
      </c>
      <c r="AU413" s="124" t="s">
        <v>80</v>
      </c>
      <c r="AY413" s="117" t="s">
        <v>129</v>
      </c>
      <c r="BK413" s="125">
        <f>SUM(BK414:BK447)</f>
        <v>0</v>
      </c>
    </row>
    <row r="414" spans="2:65" s="1" customFormat="1" ht="21.75" customHeight="1">
      <c r="B414" s="33"/>
      <c r="C414" s="128" t="s">
        <v>858</v>
      </c>
      <c r="D414" s="128" t="s">
        <v>132</v>
      </c>
      <c r="E414" s="129" t="s">
        <v>859</v>
      </c>
      <c r="F414" s="130" t="s">
        <v>860</v>
      </c>
      <c r="G414" s="131" t="s">
        <v>191</v>
      </c>
      <c r="H414" s="132">
        <v>29.5</v>
      </c>
      <c r="I414" s="133"/>
      <c r="J414" s="134">
        <f>ROUND(I414*H414,2)</f>
        <v>0</v>
      </c>
      <c r="K414" s="130" t="s">
        <v>136</v>
      </c>
      <c r="L414" s="33"/>
      <c r="M414" s="135" t="s">
        <v>19</v>
      </c>
      <c r="N414" s="136" t="s">
        <v>43</v>
      </c>
      <c r="P414" s="137">
        <f>O414*H414</f>
        <v>0</v>
      </c>
      <c r="Q414" s="137">
        <v>0.00744</v>
      </c>
      <c r="R414" s="137">
        <f>Q414*H414</f>
        <v>0.21948</v>
      </c>
      <c r="S414" s="137">
        <v>0</v>
      </c>
      <c r="T414" s="138">
        <f>S414*H414</f>
        <v>0</v>
      </c>
      <c r="AR414" s="139" t="s">
        <v>229</v>
      </c>
      <c r="AT414" s="139" t="s">
        <v>132</v>
      </c>
      <c r="AU414" s="139" t="s">
        <v>82</v>
      </c>
      <c r="AY414" s="18" t="s">
        <v>129</v>
      </c>
      <c r="BE414" s="140">
        <f>IF(N414="základní",J414,0)</f>
        <v>0</v>
      </c>
      <c r="BF414" s="140">
        <f>IF(N414="snížená",J414,0)</f>
        <v>0</v>
      </c>
      <c r="BG414" s="140">
        <f>IF(N414="zákl. přenesená",J414,0)</f>
        <v>0</v>
      </c>
      <c r="BH414" s="140">
        <f>IF(N414="sníž. přenesená",J414,0)</f>
        <v>0</v>
      </c>
      <c r="BI414" s="140">
        <f>IF(N414="nulová",J414,0)</f>
        <v>0</v>
      </c>
      <c r="BJ414" s="18" t="s">
        <v>80</v>
      </c>
      <c r="BK414" s="140">
        <f>ROUND(I414*H414,2)</f>
        <v>0</v>
      </c>
      <c r="BL414" s="18" t="s">
        <v>229</v>
      </c>
      <c r="BM414" s="139" t="s">
        <v>861</v>
      </c>
    </row>
    <row r="415" spans="2:47" s="1" customFormat="1" ht="11.25">
      <c r="B415" s="33"/>
      <c r="D415" s="141" t="s">
        <v>139</v>
      </c>
      <c r="F415" s="142" t="s">
        <v>862</v>
      </c>
      <c r="I415" s="143"/>
      <c r="L415" s="33"/>
      <c r="M415" s="144"/>
      <c r="T415" s="54"/>
      <c r="AT415" s="18" t="s">
        <v>139</v>
      </c>
      <c r="AU415" s="18" t="s">
        <v>82</v>
      </c>
    </row>
    <row r="416" spans="2:51" s="12" customFormat="1" ht="11.25">
      <c r="B416" s="145"/>
      <c r="D416" s="146" t="s">
        <v>141</v>
      </c>
      <c r="E416" s="147" t="s">
        <v>19</v>
      </c>
      <c r="F416" s="148" t="s">
        <v>863</v>
      </c>
      <c r="H416" s="147" t="s">
        <v>19</v>
      </c>
      <c r="I416" s="149"/>
      <c r="L416" s="145"/>
      <c r="M416" s="150"/>
      <c r="T416" s="151"/>
      <c r="AT416" s="147" t="s">
        <v>141</v>
      </c>
      <c r="AU416" s="147" t="s">
        <v>82</v>
      </c>
      <c r="AV416" s="12" t="s">
        <v>80</v>
      </c>
      <c r="AW416" s="12" t="s">
        <v>33</v>
      </c>
      <c r="AX416" s="12" t="s">
        <v>72</v>
      </c>
      <c r="AY416" s="147" t="s">
        <v>129</v>
      </c>
    </row>
    <row r="417" spans="2:51" s="13" customFormat="1" ht="11.25">
      <c r="B417" s="152"/>
      <c r="D417" s="146" t="s">
        <v>141</v>
      </c>
      <c r="E417" s="153" t="s">
        <v>19</v>
      </c>
      <c r="F417" s="154" t="s">
        <v>864</v>
      </c>
      <c r="H417" s="155">
        <v>1.5</v>
      </c>
      <c r="I417" s="156"/>
      <c r="L417" s="152"/>
      <c r="M417" s="157"/>
      <c r="T417" s="158"/>
      <c r="AT417" s="153" t="s">
        <v>141</v>
      </c>
      <c r="AU417" s="153" t="s">
        <v>82</v>
      </c>
      <c r="AV417" s="13" t="s">
        <v>82</v>
      </c>
      <c r="AW417" s="13" t="s">
        <v>33</v>
      </c>
      <c r="AX417" s="13" t="s">
        <v>72</v>
      </c>
      <c r="AY417" s="153" t="s">
        <v>129</v>
      </c>
    </row>
    <row r="418" spans="2:51" s="13" customFormat="1" ht="11.25">
      <c r="B418" s="152"/>
      <c r="D418" s="146" t="s">
        <v>141</v>
      </c>
      <c r="E418" s="153" t="s">
        <v>19</v>
      </c>
      <c r="F418" s="154" t="s">
        <v>865</v>
      </c>
      <c r="H418" s="155">
        <v>28</v>
      </c>
      <c r="I418" s="156"/>
      <c r="L418" s="152"/>
      <c r="M418" s="157"/>
      <c r="T418" s="158"/>
      <c r="AT418" s="153" t="s">
        <v>141</v>
      </c>
      <c r="AU418" s="153" t="s">
        <v>82</v>
      </c>
      <c r="AV418" s="13" t="s">
        <v>82</v>
      </c>
      <c r="AW418" s="13" t="s">
        <v>33</v>
      </c>
      <c r="AX418" s="13" t="s">
        <v>72</v>
      </c>
      <c r="AY418" s="153" t="s">
        <v>129</v>
      </c>
    </row>
    <row r="419" spans="2:51" s="14" customFormat="1" ht="11.25">
      <c r="B419" s="159"/>
      <c r="D419" s="146" t="s">
        <v>141</v>
      </c>
      <c r="E419" s="160" t="s">
        <v>19</v>
      </c>
      <c r="F419" s="161" t="s">
        <v>188</v>
      </c>
      <c r="H419" s="162">
        <v>29.5</v>
      </c>
      <c r="I419" s="163"/>
      <c r="L419" s="159"/>
      <c r="M419" s="164"/>
      <c r="T419" s="165"/>
      <c r="AT419" s="160" t="s">
        <v>141</v>
      </c>
      <c r="AU419" s="160" t="s">
        <v>82</v>
      </c>
      <c r="AV419" s="14" t="s">
        <v>137</v>
      </c>
      <c r="AW419" s="14" t="s">
        <v>33</v>
      </c>
      <c r="AX419" s="14" t="s">
        <v>80</v>
      </c>
      <c r="AY419" s="160" t="s">
        <v>129</v>
      </c>
    </row>
    <row r="420" spans="2:65" s="1" customFormat="1" ht="21.75" customHeight="1">
      <c r="B420" s="33"/>
      <c r="C420" s="128" t="s">
        <v>866</v>
      </c>
      <c r="D420" s="128" t="s">
        <v>132</v>
      </c>
      <c r="E420" s="129" t="s">
        <v>867</v>
      </c>
      <c r="F420" s="130" t="s">
        <v>868</v>
      </c>
      <c r="G420" s="131" t="s">
        <v>191</v>
      </c>
      <c r="H420" s="132">
        <v>9</v>
      </c>
      <c r="I420" s="133"/>
      <c r="J420" s="134">
        <f>ROUND(I420*H420,2)</f>
        <v>0</v>
      </c>
      <c r="K420" s="130" t="s">
        <v>136</v>
      </c>
      <c r="L420" s="33"/>
      <c r="M420" s="135" t="s">
        <v>19</v>
      </c>
      <c r="N420" s="136" t="s">
        <v>43</v>
      </c>
      <c r="P420" s="137">
        <f>O420*H420</f>
        <v>0</v>
      </c>
      <c r="Q420" s="137">
        <v>0.01232</v>
      </c>
      <c r="R420" s="137">
        <f>Q420*H420</f>
        <v>0.11087999999999999</v>
      </c>
      <c r="S420" s="137">
        <v>0</v>
      </c>
      <c r="T420" s="138">
        <f>S420*H420</f>
        <v>0</v>
      </c>
      <c r="AR420" s="139" t="s">
        <v>229</v>
      </c>
      <c r="AT420" s="139" t="s">
        <v>132</v>
      </c>
      <c r="AU420" s="139" t="s">
        <v>82</v>
      </c>
      <c r="AY420" s="18" t="s">
        <v>129</v>
      </c>
      <c r="BE420" s="140">
        <f>IF(N420="základní",J420,0)</f>
        <v>0</v>
      </c>
      <c r="BF420" s="140">
        <f>IF(N420="snížená",J420,0)</f>
        <v>0</v>
      </c>
      <c r="BG420" s="140">
        <f>IF(N420="zákl. přenesená",J420,0)</f>
        <v>0</v>
      </c>
      <c r="BH420" s="140">
        <f>IF(N420="sníž. přenesená",J420,0)</f>
        <v>0</v>
      </c>
      <c r="BI420" s="140">
        <f>IF(N420="nulová",J420,0)</f>
        <v>0</v>
      </c>
      <c r="BJ420" s="18" t="s">
        <v>80</v>
      </c>
      <c r="BK420" s="140">
        <f>ROUND(I420*H420,2)</f>
        <v>0</v>
      </c>
      <c r="BL420" s="18" t="s">
        <v>229</v>
      </c>
      <c r="BM420" s="139" t="s">
        <v>869</v>
      </c>
    </row>
    <row r="421" spans="2:47" s="1" customFormat="1" ht="11.25">
      <c r="B421" s="33"/>
      <c r="D421" s="141" t="s">
        <v>139</v>
      </c>
      <c r="F421" s="142" t="s">
        <v>870</v>
      </c>
      <c r="I421" s="143"/>
      <c r="L421" s="33"/>
      <c r="M421" s="144"/>
      <c r="T421" s="54"/>
      <c r="AT421" s="18" t="s">
        <v>139</v>
      </c>
      <c r="AU421" s="18" t="s">
        <v>82</v>
      </c>
    </row>
    <row r="422" spans="2:51" s="13" customFormat="1" ht="11.25">
      <c r="B422" s="152"/>
      <c r="D422" s="146" t="s">
        <v>141</v>
      </c>
      <c r="E422" s="153" t="s">
        <v>19</v>
      </c>
      <c r="F422" s="154" t="s">
        <v>871</v>
      </c>
      <c r="H422" s="155">
        <v>9</v>
      </c>
      <c r="I422" s="156"/>
      <c r="L422" s="152"/>
      <c r="M422" s="157"/>
      <c r="T422" s="158"/>
      <c r="AT422" s="153" t="s">
        <v>141</v>
      </c>
      <c r="AU422" s="153" t="s">
        <v>82</v>
      </c>
      <c r="AV422" s="13" t="s">
        <v>82</v>
      </c>
      <c r="AW422" s="13" t="s">
        <v>33</v>
      </c>
      <c r="AX422" s="13" t="s">
        <v>80</v>
      </c>
      <c r="AY422" s="153" t="s">
        <v>129</v>
      </c>
    </row>
    <row r="423" spans="2:65" s="1" customFormat="1" ht="24.2" customHeight="1">
      <c r="B423" s="33"/>
      <c r="C423" s="128" t="s">
        <v>872</v>
      </c>
      <c r="D423" s="128" t="s">
        <v>132</v>
      </c>
      <c r="E423" s="129" t="s">
        <v>873</v>
      </c>
      <c r="F423" s="130" t="s">
        <v>874</v>
      </c>
      <c r="G423" s="131" t="s">
        <v>191</v>
      </c>
      <c r="H423" s="132">
        <v>14</v>
      </c>
      <c r="I423" s="133"/>
      <c r="J423" s="134">
        <f>ROUND(I423*H423,2)</f>
        <v>0</v>
      </c>
      <c r="K423" s="130" t="s">
        <v>136</v>
      </c>
      <c r="L423" s="33"/>
      <c r="M423" s="135" t="s">
        <v>19</v>
      </c>
      <c r="N423" s="136" t="s">
        <v>43</v>
      </c>
      <c r="P423" s="137">
        <f>O423*H423</f>
        <v>0</v>
      </c>
      <c r="Q423" s="137">
        <v>0.00233</v>
      </c>
      <c r="R423" s="137">
        <f>Q423*H423</f>
        <v>0.03262</v>
      </c>
      <c r="S423" s="137">
        <v>0</v>
      </c>
      <c r="T423" s="138">
        <f>S423*H423</f>
        <v>0</v>
      </c>
      <c r="AR423" s="139" t="s">
        <v>229</v>
      </c>
      <c r="AT423" s="139" t="s">
        <v>132</v>
      </c>
      <c r="AU423" s="139" t="s">
        <v>82</v>
      </c>
      <c r="AY423" s="18" t="s">
        <v>129</v>
      </c>
      <c r="BE423" s="140">
        <f>IF(N423="základní",J423,0)</f>
        <v>0</v>
      </c>
      <c r="BF423" s="140">
        <f>IF(N423="snížená",J423,0)</f>
        <v>0</v>
      </c>
      <c r="BG423" s="140">
        <f>IF(N423="zákl. přenesená",J423,0)</f>
        <v>0</v>
      </c>
      <c r="BH423" s="140">
        <f>IF(N423="sníž. přenesená",J423,0)</f>
        <v>0</v>
      </c>
      <c r="BI423" s="140">
        <f>IF(N423="nulová",J423,0)</f>
        <v>0</v>
      </c>
      <c r="BJ423" s="18" t="s">
        <v>80</v>
      </c>
      <c r="BK423" s="140">
        <f>ROUND(I423*H423,2)</f>
        <v>0</v>
      </c>
      <c r="BL423" s="18" t="s">
        <v>229</v>
      </c>
      <c r="BM423" s="139" t="s">
        <v>875</v>
      </c>
    </row>
    <row r="424" spans="2:47" s="1" customFormat="1" ht="11.25">
      <c r="B424" s="33"/>
      <c r="D424" s="141" t="s">
        <v>139</v>
      </c>
      <c r="F424" s="142" t="s">
        <v>876</v>
      </c>
      <c r="I424" s="143"/>
      <c r="L424" s="33"/>
      <c r="M424" s="144"/>
      <c r="T424" s="54"/>
      <c r="AT424" s="18" t="s">
        <v>139</v>
      </c>
      <c r="AU424" s="18" t="s">
        <v>82</v>
      </c>
    </row>
    <row r="425" spans="2:51" s="13" customFormat="1" ht="11.25">
      <c r="B425" s="152"/>
      <c r="D425" s="146" t="s">
        <v>141</v>
      </c>
      <c r="E425" s="153" t="s">
        <v>19</v>
      </c>
      <c r="F425" s="154" t="s">
        <v>877</v>
      </c>
      <c r="H425" s="155">
        <v>14</v>
      </c>
      <c r="I425" s="156"/>
      <c r="L425" s="152"/>
      <c r="M425" s="157"/>
      <c r="T425" s="158"/>
      <c r="AT425" s="153" t="s">
        <v>141</v>
      </c>
      <c r="AU425" s="153" t="s">
        <v>82</v>
      </c>
      <c r="AV425" s="13" t="s">
        <v>82</v>
      </c>
      <c r="AW425" s="13" t="s">
        <v>33</v>
      </c>
      <c r="AX425" s="13" t="s">
        <v>80</v>
      </c>
      <c r="AY425" s="153" t="s">
        <v>129</v>
      </c>
    </row>
    <row r="426" spans="2:65" s="1" customFormat="1" ht="21.75" customHeight="1">
      <c r="B426" s="33"/>
      <c r="C426" s="128" t="s">
        <v>878</v>
      </c>
      <c r="D426" s="128" t="s">
        <v>132</v>
      </c>
      <c r="E426" s="129" t="s">
        <v>879</v>
      </c>
      <c r="F426" s="130" t="s">
        <v>880</v>
      </c>
      <c r="G426" s="131" t="s">
        <v>175</v>
      </c>
      <c r="H426" s="132">
        <v>1</v>
      </c>
      <c r="I426" s="133"/>
      <c r="J426" s="134">
        <f>ROUND(I426*H426,2)</f>
        <v>0</v>
      </c>
      <c r="K426" s="130" t="s">
        <v>19</v>
      </c>
      <c r="L426" s="33"/>
      <c r="M426" s="135" t="s">
        <v>19</v>
      </c>
      <c r="N426" s="136" t="s">
        <v>43</v>
      </c>
      <c r="P426" s="137">
        <f>O426*H426</f>
        <v>0</v>
      </c>
      <c r="Q426" s="137">
        <v>0</v>
      </c>
      <c r="R426" s="137">
        <f>Q426*H426</f>
        <v>0</v>
      </c>
      <c r="S426" s="137">
        <v>0</v>
      </c>
      <c r="T426" s="138">
        <f>S426*H426</f>
        <v>0</v>
      </c>
      <c r="AR426" s="139" t="s">
        <v>229</v>
      </c>
      <c r="AT426" s="139" t="s">
        <v>132</v>
      </c>
      <c r="AU426" s="139" t="s">
        <v>82</v>
      </c>
      <c r="AY426" s="18" t="s">
        <v>129</v>
      </c>
      <c r="BE426" s="140">
        <f>IF(N426="základní",J426,0)</f>
        <v>0</v>
      </c>
      <c r="BF426" s="140">
        <f>IF(N426="snížená",J426,0)</f>
        <v>0</v>
      </c>
      <c r="BG426" s="140">
        <f>IF(N426="zákl. přenesená",J426,0)</f>
        <v>0</v>
      </c>
      <c r="BH426" s="140">
        <f>IF(N426="sníž. přenesená",J426,0)</f>
        <v>0</v>
      </c>
      <c r="BI426" s="140">
        <f>IF(N426="nulová",J426,0)</f>
        <v>0</v>
      </c>
      <c r="BJ426" s="18" t="s">
        <v>80</v>
      </c>
      <c r="BK426" s="140">
        <f>ROUND(I426*H426,2)</f>
        <v>0</v>
      </c>
      <c r="BL426" s="18" t="s">
        <v>229</v>
      </c>
      <c r="BM426" s="139" t="s">
        <v>881</v>
      </c>
    </row>
    <row r="427" spans="2:51" s="12" customFormat="1" ht="11.25">
      <c r="B427" s="145"/>
      <c r="D427" s="146" t="s">
        <v>141</v>
      </c>
      <c r="E427" s="147" t="s">
        <v>19</v>
      </c>
      <c r="F427" s="148" t="s">
        <v>863</v>
      </c>
      <c r="H427" s="147" t="s">
        <v>19</v>
      </c>
      <c r="I427" s="149"/>
      <c r="L427" s="145"/>
      <c r="M427" s="150"/>
      <c r="T427" s="151"/>
      <c r="AT427" s="147" t="s">
        <v>141</v>
      </c>
      <c r="AU427" s="147" t="s">
        <v>82</v>
      </c>
      <c r="AV427" s="12" t="s">
        <v>80</v>
      </c>
      <c r="AW427" s="12" t="s">
        <v>33</v>
      </c>
      <c r="AX427" s="12" t="s">
        <v>72</v>
      </c>
      <c r="AY427" s="147" t="s">
        <v>129</v>
      </c>
    </row>
    <row r="428" spans="2:51" s="12" customFormat="1" ht="11.25">
      <c r="B428" s="145"/>
      <c r="D428" s="146" t="s">
        <v>141</v>
      </c>
      <c r="E428" s="147" t="s">
        <v>19</v>
      </c>
      <c r="F428" s="148" t="s">
        <v>882</v>
      </c>
      <c r="H428" s="147" t="s">
        <v>19</v>
      </c>
      <c r="I428" s="149"/>
      <c r="L428" s="145"/>
      <c r="M428" s="150"/>
      <c r="T428" s="151"/>
      <c r="AT428" s="147" t="s">
        <v>141</v>
      </c>
      <c r="AU428" s="147" t="s">
        <v>82</v>
      </c>
      <c r="AV428" s="12" t="s">
        <v>80</v>
      </c>
      <c r="AW428" s="12" t="s">
        <v>33</v>
      </c>
      <c r="AX428" s="12" t="s">
        <v>72</v>
      </c>
      <c r="AY428" s="147" t="s">
        <v>129</v>
      </c>
    </row>
    <row r="429" spans="2:51" s="13" customFormat="1" ht="11.25">
      <c r="B429" s="152"/>
      <c r="D429" s="146" t="s">
        <v>141</v>
      </c>
      <c r="E429" s="153" t="s">
        <v>19</v>
      </c>
      <c r="F429" s="154" t="s">
        <v>80</v>
      </c>
      <c r="H429" s="155">
        <v>1</v>
      </c>
      <c r="I429" s="156"/>
      <c r="L429" s="152"/>
      <c r="M429" s="157"/>
      <c r="T429" s="158"/>
      <c r="AT429" s="153" t="s">
        <v>141</v>
      </c>
      <c r="AU429" s="153" t="s">
        <v>82</v>
      </c>
      <c r="AV429" s="13" t="s">
        <v>82</v>
      </c>
      <c r="AW429" s="13" t="s">
        <v>33</v>
      </c>
      <c r="AX429" s="13" t="s">
        <v>80</v>
      </c>
      <c r="AY429" s="153" t="s">
        <v>129</v>
      </c>
    </row>
    <row r="430" spans="2:65" s="1" customFormat="1" ht="21.75" customHeight="1">
      <c r="B430" s="33"/>
      <c r="C430" s="128" t="s">
        <v>883</v>
      </c>
      <c r="D430" s="128" t="s">
        <v>132</v>
      </c>
      <c r="E430" s="129" t="s">
        <v>884</v>
      </c>
      <c r="F430" s="130" t="s">
        <v>885</v>
      </c>
      <c r="G430" s="131" t="s">
        <v>175</v>
      </c>
      <c r="H430" s="132">
        <v>1</v>
      </c>
      <c r="I430" s="133"/>
      <c r="J430" s="134">
        <f>ROUND(I430*H430,2)</f>
        <v>0</v>
      </c>
      <c r="K430" s="130" t="s">
        <v>19</v>
      </c>
      <c r="L430" s="33"/>
      <c r="M430" s="135" t="s">
        <v>19</v>
      </c>
      <c r="N430" s="136" t="s">
        <v>43</v>
      </c>
      <c r="P430" s="137">
        <f>O430*H430</f>
        <v>0</v>
      </c>
      <c r="Q430" s="137">
        <v>0</v>
      </c>
      <c r="R430" s="137">
        <f>Q430*H430</f>
        <v>0</v>
      </c>
      <c r="S430" s="137">
        <v>0</v>
      </c>
      <c r="T430" s="138">
        <f>S430*H430</f>
        <v>0</v>
      </c>
      <c r="AR430" s="139" t="s">
        <v>229</v>
      </c>
      <c r="AT430" s="139" t="s">
        <v>132</v>
      </c>
      <c r="AU430" s="139" t="s">
        <v>82</v>
      </c>
      <c r="AY430" s="18" t="s">
        <v>129</v>
      </c>
      <c r="BE430" s="140">
        <f>IF(N430="základní",J430,0)</f>
        <v>0</v>
      </c>
      <c r="BF430" s="140">
        <f>IF(N430="snížená",J430,0)</f>
        <v>0</v>
      </c>
      <c r="BG430" s="140">
        <f>IF(N430="zákl. přenesená",J430,0)</f>
        <v>0</v>
      </c>
      <c r="BH430" s="140">
        <f>IF(N430="sníž. přenesená",J430,0)</f>
        <v>0</v>
      </c>
      <c r="BI430" s="140">
        <f>IF(N430="nulová",J430,0)</f>
        <v>0</v>
      </c>
      <c r="BJ430" s="18" t="s">
        <v>80</v>
      </c>
      <c r="BK430" s="140">
        <f>ROUND(I430*H430,2)</f>
        <v>0</v>
      </c>
      <c r="BL430" s="18" t="s">
        <v>229</v>
      </c>
      <c r="BM430" s="139" t="s">
        <v>886</v>
      </c>
    </row>
    <row r="431" spans="2:51" s="12" customFormat="1" ht="11.25">
      <c r="B431" s="145"/>
      <c r="D431" s="146" t="s">
        <v>141</v>
      </c>
      <c r="E431" s="147" t="s">
        <v>19</v>
      </c>
      <c r="F431" s="148" t="s">
        <v>863</v>
      </c>
      <c r="H431" s="147" t="s">
        <v>19</v>
      </c>
      <c r="I431" s="149"/>
      <c r="L431" s="145"/>
      <c r="M431" s="150"/>
      <c r="T431" s="151"/>
      <c r="AT431" s="147" t="s">
        <v>141</v>
      </c>
      <c r="AU431" s="147" t="s">
        <v>82</v>
      </c>
      <c r="AV431" s="12" t="s">
        <v>80</v>
      </c>
      <c r="AW431" s="12" t="s">
        <v>33</v>
      </c>
      <c r="AX431" s="12" t="s">
        <v>72</v>
      </c>
      <c r="AY431" s="147" t="s">
        <v>129</v>
      </c>
    </row>
    <row r="432" spans="2:51" s="12" customFormat="1" ht="11.25">
      <c r="B432" s="145"/>
      <c r="D432" s="146" t="s">
        <v>141</v>
      </c>
      <c r="E432" s="147" t="s">
        <v>19</v>
      </c>
      <c r="F432" s="148" t="s">
        <v>882</v>
      </c>
      <c r="H432" s="147" t="s">
        <v>19</v>
      </c>
      <c r="I432" s="149"/>
      <c r="L432" s="145"/>
      <c r="M432" s="150"/>
      <c r="T432" s="151"/>
      <c r="AT432" s="147" t="s">
        <v>141</v>
      </c>
      <c r="AU432" s="147" t="s">
        <v>82</v>
      </c>
      <c r="AV432" s="12" t="s">
        <v>80</v>
      </c>
      <c r="AW432" s="12" t="s">
        <v>33</v>
      </c>
      <c r="AX432" s="12" t="s">
        <v>72</v>
      </c>
      <c r="AY432" s="147" t="s">
        <v>129</v>
      </c>
    </row>
    <row r="433" spans="2:51" s="13" customFormat="1" ht="11.25">
      <c r="B433" s="152"/>
      <c r="D433" s="146" t="s">
        <v>141</v>
      </c>
      <c r="E433" s="153" t="s">
        <v>19</v>
      </c>
      <c r="F433" s="154" t="s">
        <v>80</v>
      </c>
      <c r="H433" s="155">
        <v>1</v>
      </c>
      <c r="I433" s="156"/>
      <c r="L433" s="152"/>
      <c r="M433" s="157"/>
      <c r="T433" s="158"/>
      <c r="AT433" s="153" t="s">
        <v>141</v>
      </c>
      <c r="AU433" s="153" t="s">
        <v>82</v>
      </c>
      <c r="AV433" s="13" t="s">
        <v>82</v>
      </c>
      <c r="AW433" s="13" t="s">
        <v>33</v>
      </c>
      <c r="AX433" s="13" t="s">
        <v>80</v>
      </c>
      <c r="AY433" s="153" t="s">
        <v>129</v>
      </c>
    </row>
    <row r="434" spans="2:65" s="1" customFormat="1" ht="24.2" customHeight="1">
      <c r="B434" s="33"/>
      <c r="C434" s="128" t="s">
        <v>887</v>
      </c>
      <c r="D434" s="128" t="s">
        <v>132</v>
      </c>
      <c r="E434" s="129" t="s">
        <v>888</v>
      </c>
      <c r="F434" s="130" t="s">
        <v>889</v>
      </c>
      <c r="G434" s="131" t="s">
        <v>175</v>
      </c>
      <c r="H434" s="132">
        <v>1</v>
      </c>
      <c r="I434" s="133"/>
      <c r="J434" s="134">
        <f>ROUND(I434*H434,2)</f>
        <v>0</v>
      </c>
      <c r="K434" s="130" t="s">
        <v>19</v>
      </c>
      <c r="L434" s="33"/>
      <c r="M434" s="135" t="s">
        <v>19</v>
      </c>
      <c r="N434" s="136" t="s">
        <v>43</v>
      </c>
      <c r="P434" s="137">
        <f>O434*H434</f>
        <v>0</v>
      </c>
      <c r="Q434" s="137">
        <v>0</v>
      </c>
      <c r="R434" s="137">
        <f>Q434*H434</f>
        <v>0</v>
      </c>
      <c r="S434" s="137">
        <v>0</v>
      </c>
      <c r="T434" s="138">
        <f>S434*H434</f>
        <v>0</v>
      </c>
      <c r="AR434" s="139" t="s">
        <v>229</v>
      </c>
      <c r="AT434" s="139" t="s">
        <v>132</v>
      </c>
      <c r="AU434" s="139" t="s">
        <v>82</v>
      </c>
      <c r="AY434" s="18" t="s">
        <v>129</v>
      </c>
      <c r="BE434" s="140">
        <f>IF(N434="základní",J434,0)</f>
        <v>0</v>
      </c>
      <c r="BF434" s="140">
        <f>IF(N434="snížená",J434,0)</f>
        <v>0</v>
      </c>
      <c r="BG434" s="140">
        <f>IF(N434="zákl. přenesená",J434,0)</f>
        <v>0</v>
      </c>
      <c r="BH434" s="140">
        <f>IF(N434="sníž. přenesená",J434,0)</f>
        <v>0</v>
      </c>
      <c r="BI434" s="140">
        <f>IF(N434="nulová",J434,0)</f>
        <v>0</v>
      </c>
      <c r="BJ434" s="18" t="s">
        <v>80</v>
      </c>
      <c r="BK434" s="140">
        <f>ROUND(I434*H434,2)</f>
        <v>0</v>
      </c>
      <c r="BL434" s="18" t="s">
        <v>229</v>
      </c>
      <c r="BM434" s="139" t="s">
        <v>890</v>
      </c>
    </row>
    <row r="435" spans="2:51" s="12" customFormat="1" ht="11.25">
      <c r="B435" s="145"/>
      <c r="D435" s="146" t="s">
        <v>141</v>
      </c>
      <c r="E435" s="147" t="s">
        <v>19</v>
      </c>
      <c r="F435" s="148" t="s">
        <v>863</v>
      </c>
      <c r="H435" s="147" t="s">
        <v>19</v>
      </c>
      <c r="I435" s="149"/>
      <c r="L435" s="145"/>
      <c r="M435" s="150"/>
      <c r="T435" s="151"/>
      <c r="AT435" s="147" t="s">
        <v>141</v>
      </c>
      <c r="AU435" s="147" t="s">
        <v>82</v>
      </c>
      <c r="AV435" s="12" t="s">
        <v>80</v>
      </c>
      <c r="AW435" s="12" t="s">
        <v>33</v>
      </c>
      <c r="AX435" s="12" t="s">
        <v>72</v>
      </c>
      <c r="AY435" s="147" t="s">
        <v>129</v>
      </c>
    </row>
    <row r="436" spans="2:51" s="12" customFormat="1" ht="11.25">
      <c r="B436" s="145"/>
      <c r="D436" s="146" t="s">
        <v>141</v>
      </c>
      <c r="E436" s="147" t="s">
        <v>19</v>
      </c>
      <c r="F436" s="148" t="s">
        <v>891</v>
      </c>
      <c r="H436" s="147" t="s">
        <v>19</v>
      </c>
      <c r="I436" s="149"/>
      <c r="L436" s="145"/>
      <c r="M436" s="150"/>
      <c r="T436" s="151"/>
      <c r="AT436" s="147" t="s">
        <v>141</v>
      </c>
      <c r="AU436" s="147" t="s">
        <v>82</v>
      </c>
      <c r="AV436" s="12" t="s">
        <v>80</v>
      </c>
      <c r="AW436" s="12" t="s">
        <v>33</v>
      </c>
      <c r="AX436" s="12" t="s">
        <v>72</v>
      </c>
      <c r="AY436" s="147" t="s">
        <v>129</v>
      </c>
    </row>
    <row r="437" spans="2:51" s="13" customFormat="1" ht="11.25">
      <c r="B437" s="152"/>
      <c r="D437" s="146" t="s">
        <v>141</v>
      </c>
      <c r="E437" s="153" t="s">
        <v>19</v>
      </c>
      <c r="F437" s="154" t="s">
        <v>80</v>
      </c>
      <c r="H437" s="155">
        <v>1</v>
      </c>
      <c r="I437" s="156"/>
      <c r="L437" s="152"/>
      <c r="M437" s="157"/>
      <c r="T437" s="158"/>
      <c r="AT437" s="153" t="s">
        <v>141</v>
      </c>
      <c r="AU437" s="153" t="s">
        <v>82</v>
      </c>
      <c r="AV437" s="13" t="s">
        <v>82</v>
      </c>
      <c r="AW437" s="13" t="s">
        <v>33</v>
      </c>
      <c r="AX437" s="13" t="s">
        <v>80</v>
      </c>
      <c r="AY437" s="153" t="s">
        <v>129</v>
      </c>
    </row>
    <row r="438" spans="2:65" s="1" customFormat="1" ht="24.2" customHeight="1">
      <c r="B438" s="33"/>
      <c r="C438" s="128" t="s">
        <v>892</v>
      </c>
      <c r="D438" s="128" t="s">
        <v>132</v>
      </c>
      <c r="E438" s="129" t="s">
        <v>893</v>
      </c>
      <c r="F438" s="130" t="s">
        <v>894</v>
      </c>
      <c r="G438" s="131" t="s">
        <v>175</v>
      </c>
      <c r="H438" s="132">
        <v>4</v>
      </c>
      <c r="I438" s="133"/>
      <c r="J438" s="134">
        <f>ROUND(I438*H438,2)</f>
        <v>0</v>
      </c>
      <c r="K438" s="130" t="s">
        <v>136</v>
      </c>
      <c r="L438" s="33"/>
      <c r="M438" s="135" t="s">
        <v>19</v>
      </c>
      <c r="N438" s="136" t="s">
        <v>43</v>
      </c>
      <c r="P438" s="137">
        <f>O438*H438</f>
        <v>0</v>
      </c>
      <c r="Q438" s="137">
        <v>0.00115</v>
      </c>
      <c r="R438" s="137">
        <f>Q438*H438</f>
        <v>0.0046</v>
      </c>
      <c r="S438" s="137">
        <v>0</v>
      </c>
      <c r="T438" s="138">
        <f>S438*H438</f>
        <v>0</v>
      </c>
      <c r="AR438" s="139" t="s">
        <v>229</v>
      </c>
      <c r="AT438" s="139" t="s">
        <v>132</v>
      </c>
      <c r="AU438" s="139" t="s">
        <v>82</v>
      </c>
      <c r="AY438" s="18" t="s">
        <v>129</v>
      </c>
      <c r="BE438" s="140">
        <f>IF(N438="základní",J438,0)</f>
        <v>0</v>
      </c>
      <c r="BF438" s="140">
        <f>IF(N438="snížená",J438,0)</f>
        <v>0</v>
      </c>
      <c r="BG438" s="140">
        <f>IF(N438="zákl. přenesená",J438,0)</f>
        <v>0</v>
      </c>
      <c r="BH438" s="140">
        <f>IF(N438="sníž. přenesená",J438,0)</f>
        <v>0</v>
      </c>
      <c r="BI438" s="140">
        <f>IF(N438="nulová",J438,0)</f>
        <v>0</v>
      </c>
      <c r="BJ438" s="18" t="s">
        <v>80</v>
      </c>
      <c r="BK438" s="140">
        <f>ROUND(I438*H438,2)</f>
        <v>0</v>
      </c>
      <c r="BL438" s="18" t="s">
        <v>229</v>
      </c>
      <c r="BM438" s="139" t="s">
        <v>895</v>
      </c>
    </row>
    <row r="439" spans="2:47" s="1" customFormat="1" ht="11.25">
      <c r="B439" s="33"/>
      <c r="D439" s="141" t="s">
        <v>139</v>
      </c>
      <c r="F439" s="142" t="s">
        <v>896</v>
      </c>
      <c r="I439" s="143"/>
      <c r="L439" s="33"/>
      <c r="M439" s="144"/>
      <c r="T439" s="54"/>
      <c r="AT439" s="18" t="s">
        <v>139</v>
      </c>
      <c r="AU439" s="18" t="s">
        <v>82</v>
      </c>
    </row>
    <row r="440" spans="2:51" s="13" customFormat="1" ht="11.25">
      <c r="B440" s="152"/>
      <c r="D440" s="146" t="s">
        <v>141</v>
      </c>
      <c r="E440" s="153" t="s">
        <v>19</v>
      </c>
      <c r="F440" s="154" t="s">
        <v>897</v>
      </c>
      <c r="H440" s="155">
        <v>4</v>
      </c>
      <c r="I440" s="156"/>
      <c r="L440" s="152"/>
      <c r="M440" s="157"/>
      <c r="T440" s="158"/>
      <c r="AT440" s="153" t="s">
        <v>141</v>
      </c>
      <c r="AU440" s="153" t="s">
        <v>82</v>
      </c>
      <c r="AV440" s="13" t="s">
        <v>82</v>
      </c>
      <c r="AW440" s="13" t="s">
        <v>33</v>
      </c>
      <c r="AX440" s="13" t="s">
        <v>80</v>
      </c>
      <c r="AY440" s="153" t="s">
        <v>129</v>
      </c>
    </row>
    <row r="441" spans="2:65" s="1" customFormat="1" ht="37.9" customHeight="1">
      <c r="B441" s="33"/>
      <c r="C441" s="170" t="s">
        <v>898</v>
      </c>
      <c r="D441" s="170" t="s">
        <v>631</v>
      </c>
      <c r="E441" s="171" t="s">
        <v>899</v>
      </c>
      <c r="F441" s="172" t="s">
        <v>900</v>
      </c>
      <c r="G441" s="173" t="s">
        <v>175</v>
      </c>
      <c r="H441" s="174">
        <v>4</v>
      </c>
      <c r="I441" s="175"/>
      <c r="J441" s="176">
        <f>ROUND(I441*H441,2)</f>
        <v>0</v>
      </c>
      <c r="K441" s="172" t="s">
        <v>136</v>
      </c>
      <c r="L441" s="177"/>
      <c r="M441" s="178" t="s">
        <v>19</v>
      </c>
      <c r="N441" s="179" t="s">
        <v>43</v>
      </c>
      <c r="P441" s="137">
        <f>O441*H441</f>
        <v>0</v>
      </c>
      <c r="Q441" s="137">
        <v>0.0031</v>
      </c>
      <c r="R441" s="137">
        <f>Q441*H441</f>
        <v>0.0124</v>
      </c>
      <c r="S441" s="137">
        <v>0</v>
      </c>
      <c r="T441" s="138">
        <f>S441*H441</f>
        <v>0</v>
      </c>
      <c r="AR441" s="139" t="s">
        <v>328</v>
      </c>
      <c r="AT441" s="139" t="s">
        <v>631</v>
      </c>
      <c r="AU441" s="139" t="s">
        <v>82</v>
      </c>
      <c r="AY441" s="18" t="s">
        <v>129</v>
      </c>
      <c r="BE441" s="140">
        <f>IF(N441="základní",J441,0)</f>
        <v>0</v>
      </c>
      <c r="BF441" s="140">
        <f>IF(N441="snížená",J441,0)</f>
        <v>0</v>
      </c>
      <c r="BG441" s="140">
        <f>IF(N441="zákl. přenesená",J441,0)</f>
        <v>0</v>
      </c>
      <c r="BH441" s="140">
        <f>IF(N441="sníž. přenesená",J441,0)</f>
        <v>0</v>
      </c>
      <c r="BI441" s="140">
        <f>IF(N441="nulová",J441,0)</f>
        <v>0</v>
      </c>
      <c r="BJ441" s="18" t="s">
        <v>80</v>
      </c>
      <c r="BK441" s="140">
        <f>ROUND(I441*H441,2)</f>
        <v>0</v>
      </c>
      <c r="BL441" s="18" t="s">
        <v>229</v>
      </c>
      <c r="BM441" s="139" t="s">
        <v>901</v>
      </c>
    </row>
    <row r="442" spans="2:65" s="1" customFormat="1" ht="24.2" customHeight="1">
      <c r="B442" s="33"/>
      <c r="C442" s="128" t="s">
        <v>902</v>
      </c>
      <c r="D442" s="128" t="s">
        <v>132</v>
      </c>
      <c r="E442" s="129" t="s">
        <v>903</v>
      </c>
      <c r="F442" s="130" t="s">
        <v>904</v>
      </c>
      <c r="G442" s="131" t="s">
        <v>175</v>
      </c>
      <c r="H442" s="132">
        <v>2</v>
      </c>
      <c r="I442" s="133"/>
      <c r="J442" s="134">
        <f>ROUND(I442*H442,2)</f>
        <v>0</v>
      </c>
      <c r="K442" s="130" t="s">
        <v>19</v>
      </c>
      <c r="L442" s="33"/>
      <c r="M442" s="135" t="s">
        <v>19</v>
      </c>
      <c r="N442" s="136" t="s">
        <v>43</v>
      </c>
      <c r="P442" s="137">
        <f>O442*H442</f>
        <v>0</v>
      </c>
      <c r="Q442" s="137">
        <v>0</v>
      </c>
      <c r="R442" s="137">
        <f>Q442*H442</f>
        <v>0</v>
      </c>
      <c r="S442" s="137">
        <v>0</v>
      </c>
      <c r="T442" s="138">
        <f>S442*H442</f>
        <v>0</v>
      </c>
      <c r="AR442" s="139" t="s">
        <v>229</v>
      </c>
      <c r="AT442" s="139" t="s">
        <v>132</v>
      </c>
      <c r="AU442" s="139" t="s">
        <v>82</v>
      </c>
      <c r="AY442" s="18" t="s">
        <v>129</v>
      </c>
      <c r="BE442" s="140">
        <f>IF(N442="základní",J442,0)</f>
        <v>0</v>
      </c>
      <c r="BF442" s="140">
        <f>IF(N442="snížená",J442,0)</f>
        <v>0</v>
      </c>
      <c r="BG442" s="140">
        <f>IF(N442="zákl. přenesená",J442,0)</f>
        <v>0</v>
      </c>
      <c r="BH442" s="140">
        <f>IF(N442="sníž. přenesená",J442,0)</f>
        <v>0</v>
      </c>
      <c r="BI442" s="140">
        <f>IF(N442="nulová",J442,0)</f>
        <v>0</v>
      </c>
      <c r="BJ442" s="18" t="s">
        <v>80</v>
      </c>
      <c r="BK442" s="140">
        <f>ROUND(I442*H442,2)</f>
        <v>0</v>
      </c>
      <c r="BL442" s="18" t="s">
        <v>229</v>
      </c>
      <c r="BM442" s="139" t="s">
        <v>905</v>
      </c>
    </row>
    <row r="443" spans="2:65" s="1" customFormat="1" ht="24.2" customHeight="1">
      <c r="B443" s="33"/>
      <c r="C443" s="128" t="s">
        <v>906</v>
      </c>
      <c r="D443" s="128" t="s">
        <v>132</v>
      </c>
      <c r="E443" s="129" t="s">
        <v>907</v>
      </c>
      <c r="F443" s="130" t="s">
        <v>908</v>
      </c>
      <c r="G443" s="131" t="s">
        <v>175</v>
      </c>
      <c r="H443" s="132">
        <v>1</v>
      </c>
      <c r="I443" s="133"/>
      <c r="J443" s="134">
        <f>ROUND(I443*H443,2)</f>
        <v>0</v>
      </c>
      <c r="K443" s="130" t="s">
        <v>19</v>
      </c>
      <c r="L443" s="33"/>
      <c r="M443" s="135" t="s">
        <v>19</v>
      </c>
      <c r="N443" s="136" t="s">
        <v>43</v>
      </c>
      <c r="P443" s="137">
        <f>O443*H443</f>
        <v>0</v>
      </c>
      <c r="Q443" s="137">
        <v>0</v>
      </c>
      <c r="R443" s="137">
        <f>Q443*H443</f>
        <v>0</v>
      </c>
      <c r="S443" s="137">
        <v>0</v>
      </c>
      <c r="T443" s="138">
        <f>S443*H443</f>
        <v>0</v>
      </c>
      <c r="AR443" s="139" t="s">
        <v>229</v>
      </c>
      <c r="AT443" s="139" t="s">
        <v>132</v>
      </c>
      <c r="AU443" s="139" t="s">
        <v>82</v>
      </c>
      <c r="AY443" s="18" t="s">
        <v>129</v>
      </c>
      <c r="BE443" s="140">
        <f>IF(N443="základní",J443,0)</f>
        <v>0</v>
      </c>
      <c r="BF443" s="140">
        <f>IF(N443="snížená",J443,0)</f>
        <v>0</v>
      </c>
      <c r="BG443" s="140">
        <f>IF(N443="zákl. přenesená",J443,0)</f>
        <v>0</v>
      </c>
      <c r="BH443" s="140">
        <f>IF(N443="sníž. přenesená",J443,0)</f>
        <v>0</v>
      </c>
      <c r="BI443" s="140">
        <f>IF(N443="nulová",J443,0)</f>
        <v>0</v>
      </c>
      <c r="BJ443" s="18" t="s">
        <v>80</v>
      </c>
      <c r="BK443" s="140">
        <f>ROUND(I443*H443,2)</f>
        <v>0</v>
      </c>
      <c r="BL443" s="18" t="s">
        <v>229</v>
      </c>
      <c r="BM443" s="139" t="s">
        <v>909</v>
      </c>
    </row>
    <row r="444" spans="2:65" s="1" customFormat="1" ht="21.75" customHeight="1">
      <c r="B444" s="33"/>
      <c r="C444" s="128" t="s">
        <v>910</v>
      </c>
      <c r="D444" s="128" t="s">
        <v>132</v>
      </c>
      <c r="E444" s="129" t="s">
        <v>911</v>
      </c>
      <c r="F444" s="130" t="s">
        <v>912</v>
      </c>
      <c r="G444" s="131" t="s">
        <v>175</v>
      </c>
      <c r="H444" s="132">
        <v>2</v>
      </c>
      <c r="I444" s="133"/>
      <c r="J444" s="134">
        <f>ROUND(I444*H444,2)</f>
        <v>0</v>
      </c>
      <c r="K444" s="130" t="s">
        <v>19</v>
      </c>
      <c r="L444" s="33"/>
      <c r="M444" s="135" t="s">
        <v>19</v>
      </c>
      <c r="N444" s="136" t="s">
        <v>43</v>
      </c>
      <c r="P444" s="137">
        <f>O444*H444</f>
        <v>0</v>
      </c>
      <c r="Q444" s="137">
        <v>0.00029</v>
      </c>
      <c r="R444" s="137">
        <f>Q444*H444</f>
        <v>0.00058</v>
      </c>
      <c r="S444" s="137">
        <v>0</v>
      </c>
      <c r="T444" s="138">
        <f>S444*H444</f>
        <v>0</v>
      </c>
      <c r="AR444" s="139" t="s">
        <v>229</v>
      </c>
      <c r="AT444" s="139" t="s">
        <v>132</v>
      </c>
      <c r="AU444" s="139" t="s">
        <v>82</v>
      </c>
      <c r="AY444" s="18" t="s">
        <v>129</v>
      </c>
      <c r="BE444" s="140">
        <f>IF(N444="základní",J444,0)</f>
        <v>0</v>
      </c>
      <c r="BF444" s="140">
        <f>IF(N444="snížená",J444,0)</f>
        <v>0</v>
      </c>
      <c r="BG444" s="140">
        <f>IF(N444="zákl. přenesená",J444,0)</f>
        <v>0</v>
      </c>
      <c r="BH444" s="140">
        <f>IF(N444="sníž. přenesená",J444,0)</f>
        <v>0</v>
      </c>
      <c r="BI444" s="140">
        <f>IF(N444="nulová",J444,0)</f>
        <v>0</v>
      </c>
      <c r="BJ444" s="18" t="s">
        <v>80</v>
      </c>
      <c r="BK444" s="140">
        <f>ROUND(I444*H444,2)</f>
        <v>0</v>
      </c>
      <c r="BL444" s="18" t="s">
        <v>229</v>
      </c>
      <c r="BM444" s="139" t="s">
        <v>913</v>
      </c>
    </row>
    <row r="445" spans="2:65" s="1" customFormat="1" ht="49.15" customHeight="1">
      <c r="B445" s="33"/>
      <c r="C445" s="128" t="s">
        <v>914</v>
      </c>
      <c r="D445" s="128" t="s">
        <v>132</v>
      </c>
      <c r="E445" s="129" t="s">
        <v>915</v>
      </c>
      <c r="F445" s="130" t="s">
        <v>916</v>
      </c>
      <c r="G445" s="131" t="s">
        <v>255</v>
      </c>
      <c r="H445" s="132">
        <v>0.381</v>
      </c>
      <c r="I445" s="133"/>
      <c r="J445" s="134">
        <f>ROUND(I445*H445,2)</f>
        <v>0</v>
      </c>
      <c r="K445" s="130" t="s">
        <v>136</v>
      </c>
      <c r="L445" s="33"/>
      <c r="M445" s="135" t="s">
        <v>19</v>
      </c>
      <c r="N445" s="136" t="s">
        <v>43</v>
      </c>
      <c r="P445" s="137">
        <f>O445*H445</f>
        <v>0</v>
      </c>
      <c r="Q445" s="137">
        <v>0</v>
      </c>
      <c r="R445" s="137">
        <f>Q445*H445</f>
        <v>0</v>
      </c>
      <c r="S445" s="137">
        <v>0</v>
      </c>
      <c r="T445" s="138">
        <f>S445*H445</f>
        <v>0</v>
      </c>
      <c r="AR445" s="139" t="s">
        <v>229</v>
      </c>
      <c r="AT445" s="139" t="s">
        <v>132</v>
      </c>
      <c r="AU445" s="139" t="s">
        <v>82</v>
      </c>
      <c r="AY445" s="18" t="s">
        <v>129</v>
      </c>
      <c r="BE445" s="140">
        <f>IF(N445="základní",J445,0)</f>
        <v>0</v>
      </c>
      <c r="BF445" s="140">
        <f>IF(N445="snížená",J445,0)</f>
        <v>0</v>
      </c>
      <c r="BG445" s="140">
        <f>IF(N445="zákl. přenesená",J445,0)</f>
        <v>0</v>
      </c>
      <c r="BH445" s="140">
        <f>IF(N445="sníž. přenesená",J445,0)</f>
        <v>0</v>
      </c>
      <c r="BI445" s="140">
        <f>IF(N445="nulová",J445,0)</f>
        <v>0</v>
      </c>
      <c r="BJ445" s="18" t="s">
        <v>80</v>
      </c>
      <c r="BK445" s="140">
        <f>ROUND(I445*H445,2)</f>
        <v>0</v>
      </c>
      <c r="BL445" s="18" t="s">
        <v>229</v>
      </c>
      <c r="BM445" s="139" t="s">
        <v>917</v>
      </c>
    </row>
    <row r="446" spans="2:47" s="1" customFormat="1" ht="11.25">
      <c r="B446" s="33"/>
      <c r="D446" s="141" t="s">
        <v>139</v>
      </c>
      <c r="F446" s="142" t="s">
        <v>918</v>
      </c>
      <c r="I446" s="143"/>
      <c r="L446" s="33"/>
      <c r="M446" s="144"/>
      <c r="T446" s="54"/>
      <c r="AT446" s="18" t="s">
        <v>139</v>
      </c>
      <c r="AU446" s="18" t="s">
        <v>82</v>
      </c>
    </row>
    <row r="447" spans="2:65" s="1" customFormat="1" ht="24.2" customHeight="1">
      <c r="B447" s="33"/>
      <c r="C447" s="128" t="s">
        <v>919</v>
      </c>
      <c r="D447" s="128" t="s">
        <v>132</v>
      </c>
      <c r="E447" s="129" t="s">
        <v>920</v>
      </c>
      <c r="F447" s="130" t="s">
        <v>921</v>
      </c>
      <c r="G447" s="131" t="s">
        <v>175</v>
      </c>
      <c r="H447" s="132">
        <v>2</v>
      </c>
      <c r="I447" s="133"/>
      <c r="J447" s="134">
        <f>ROUND(I447*H447,2)</f>
        <v>0</v>
      </c>
      <c r="K447" s="130" t="s">
        <v>19</v>
      </c>
      <c r="L447" s="33"/>
      <c r="M447" s="135" t="s">
        <v>19</v>
      </c>
      <c r="N447" s="136" t="s">
        <v>43</v>
      </c>
      <c r="P447" s="137">
        <f>O447*H447</f>
        <v>0</v>
      </c>
      <c r="Q447" s="137">
        <v>0</v>
      </c>
      <c r="R447" s="137">
        <f>Q447*H447</f>
        <v>0</v>
      </c>
      <c r="S447" s="137">
        <v>0</v>
      </c>
      <c r="T447" s="138">
        <f>S447*H447</f>
        <v>0</v>
      </c>
      <c r="AR447" s="139" t="s">
        <v>229</v>
      </c>
      <c r="AT447" s="139" t="s">
        <v>132</v>
      </c>
      <c r="AU447" s="139" t="s">
        <v>82</v>
      </c>
      <c r="AY447" s="18" t="s">
        <v>129</v>
      </c>
      <c r="BE447" s="140">
        <f>IF(N447="základní",J447,0)</f>
        <v>0</v>
      </c>
      <c r="BF447" s="140">
        <f>IF(N447="snížená",J447,0)</f>
        <v>0</v>
      </c>
      <c r="BG447" s="140">
        <f>IF(N447="zákl. přenesená",J447,0)</f>
        <v>0</v>
      </c>
      <c r="BH447" s="140">
        <f>IF(N447="sníž. přenesená",J447,0)</f>
        <v>0</v>
      </c>
      <c r="BI447" s="140">
        <f>IF(N447="nulová",J447,0)</f>
        <v>0</v>
      </c>
      <c r="BJ447" s="18" t="s">
        <v>80</v>
      </c>
      <c r="BK447" s="140">
        <f>ROUND(I447*H447,2)</f>
        <v>0</v>
      </c>
      <c r="BL447" s="18" t="s">
        <v>229</v>
      </c>
      <c r="BM447" s="139" t="s">
        <v>922</v>
      </c>
    </row>
    <row r="448" spans="2:63" s="11" customFormat="1" ht="22.9" customHeight="1">
      <c r="B448" s="116"/>
      <c r="D448" s="117" t="s">
        <v>71</v>
      </c>
      <c r="E448" s="126" t="s">
        <v>369</v>
      </c>
      <c r="F448" s="126" t="s">
        <v>370</v>
      </c>
      <c r="I448" s="119"/>
      <c r="J448" s="127">
        <f>BK448</f>
        <v>0</v>
      </c>
      <c r="L448" s="116"/>
      <c r="M448" s="121"/>
      <c r="P448" s="122">
        <f>SUM(P449:P456)</f>
        <v>0</v>
      </c>
      <c r="R448" s="122">
        <f>SUM(R449:R456)</f>
        <v>0.00189</v>
      </c>
      <c r="T448" s="123">
        <f>SUM(T449:T456)</f>
        <v>0</v>
      </c>
      <c r="AR448" s="117" t="s">
        <v>82</v>
      </c>
      <c r="AT448" s="124" t="s">
        <v>71</v>
      </c>
      <c r="AU448" s="124" t="s">
        <v>80</v>
      </c>
      <c r="AY448" s="117" t="s">
        <v>129</v>
      </c>
      <c r="BK448" s="125">
        <f>SUM(BK449:BK456)</f>
        <v>0</v>
      </c>
    </row>
    <row r="449" spans="2:65" s="1" customFormat="1" ht="21.75" customHeight="1">
      <c r="B449" s="33"/>
      <c r="C449" s="128" t="s">
        <v>923</v>
      </c>
      <c r="D449" s="128" t="s">
        <v>132</v>
      </c>
      <c r="E449" s="129" t="s">
        <v>924</v>
      </c>
      <c r="F449" s="130" t="s">
        <v>925</v>
      </c>
      <c r="G449" s="131" t="s">
        <v>374</v>
      </c>
      <c r="H449" s="132">
        <v>1</v>
      </c>
      <c r="I449" s="133"/>
      <c r="J449" s="134">
        <f>ROUND(I449*H449,2)</f>
        <v>0</v>
      </c>
      <c r="K449" s="130" t="s">
        <v>136</v>
      </c>
      <c r="L449" s="33"/>
      <c r="M449" s="135" t="s">
        <v>19</v>
      </c>
      <c r="N449" s="136" t="s">
        <v>43</v>
      </c>
      <c r="P449" s="137">
        <f>O449*H449</f>
        <v>0</v>
      </c>
      <c r="Q449" s="137">
        <v>0.00173</v>
      </c>
      <c r="R449" s="137">
        <f>Q449*H449</f>
        <v>0.00173</v>
      </c>
      <c r="S449" s="137">
        <v>0</v>
      </c>
      <c r="T449" s="138">
        <f>S449*H449</f>
        <v>0</v>
      </c>
      <c r="AR449" s="139" t="s">
        <v>229</v>
      </c>
      <c r="AT449" s="139" t="s">
        <v>132</v>
      </c>
      <c r="AU449" s="139" t="s">
        <v>82</v>
      </c>
      <c r="AY449" s="18" t="s">
        <v>129</v>
      </c>
      <c r="BE449" s="140">
        <f>IF(N449="základní",J449,0)</f>
        <v>0</v>
      </c>
      <c r="BF449" s="140">
        <f>IF(N449="snížená",J449,0)</f>
        <v>0</v>
      </c>
      <c r="BG449" s="140">
        <f>IF(N449="zákl. přenesená",J449,0)</f>
        <v>0</v>
      </c>
      <c r="BH449" s="140">
        <f>IF(N449="sníž. přenesená",J449,0)</f>
        <v>0</v>
      </c>
      <c r="BI449" s="140">
        <f>IF(N449="nulová",J449,0)</f>
        <v>0</v>
      </c>
      <c r="BJ449" s="18" t="s">
        <v>80</v>
      </c>
      <c r="BK449" s="140">
        <f>ROUND(I449*H449,2)</f>
        <v>0</v>
      </c>
      <c r="BL449" s="18" t="s">
        <v>229</v>
      </c>
      <c r="BM449" s="139" t="s">
        <v>926</v>
      </c>
    </row>
    <row r="450" spans="2:47" s="1" customFormat="1" ht="11.25">
      <c r="B450" s="33"/>
      <c r="D450" s="141" t="s">
        <v>139</v>
      </c>
      <c r="F450" s="142" t="s">
        <v>927</v>
      </c>
      <c r="I450" s="143"/>
      <c r="L450" s="33"/>
      <c r="M450" s="144"/>
      <c r="T450" s="54"/>
      <c r="AT450" s="18" t="s">
        <v>139</v>
      </c>
      <c r="AU450" s="18" t="s">
        <v>82</v>
      </c>
    </row>
    <row r="451" spans="2:51" s="13" customFormat="1" ht="11.25">
      <c r="B451" s="152"/>
      <c r="D451" s="146" t="s">
        <v>141</v>
      </c>
      <c r="E451" s="153" t="s">
        <v>19</v>
      </c>
      <c r="F451" s="154" t="s">
        <v>928</v>
      </c>
      <c r="H451" s="155">
        <v>1</v>
      </c>
      <c r="I451" s="156"/>
      <c r="L451" s="152"/>
      <c r="M451" s="157"/>
      <c r="T451" s="158"/>
      <c r="AT451" s="153" t="s">
        <v>141</v>
      </c>
      <c r="AU451" s="153" t="s">
        <v>82</v>
      </c>
      <c r="AV451" s="13" t="s">
        <v>82</v>
      </c>
      <c r="AW451" s="13" t="s">
        <v>33</v>
      </c>
      <c r="AX451" s="13" t="s">
        <v>80</v>
      </c>
      <c r="AY451" s="153" t="s">
        <v>129</v>
      </c>
    </row>
    <row r="452" spans="2:65" s="1" customFormat="1" ht="24.2" customHeight="1">
      <c r="B452" s="33"/>
      <c r="C452" s="128" t="s">
        <v>929</v>
      </c>
      <c r="D452" s="128" t="s">
        <v>132</v>
      </c>
      <c r="E452" s="129" t="s">
        <v>930</v>
      </c>
      <c r="F452" s="130" t="s">
        <v>931</v>
      </c>
      <c r="G452" s="131" t="s">
        <v>175</v>
      </c>
      <c r="H452" s="132">
        <v>1</v>
      </c>
      <c r="I452" s="133"/>
      <c r="J452" s="134">
        <f>ROUND(I452*H452,2)</f>
        <v>0</v>
      </c>
      <c r="K452" s="130" t="s">
        <v>136</v>
      </c>
      <c r="L452" s="33"/>
      <c r="M452" s="135" t="s">
        <v>19</v>
      </c>
      <c r="N452" s="136" t="s">
        <v>43</v>
      </c>
      <c r="P452" s="137">
        <f>O452*H452</f>
        <v>0</v>
      </c>
      <c r="Q452" s="137">
        <v>0.00016</v>
      </c>
      <c r="R452" s="137">
        <f>Q452*H452</f>
        <v>0.00016</v>
      </c>
      <c r="S452" s="137">
        <v>0</v>
      </c>
      <c r="T452" s="138">
        <f>S452*H452</f>
        <v>0</v>
      </c>
      <c r="AR452" s="139" t="s">
        <v>229</v>
      </c>
      <c r="AT452" s="139" t="s">
        <v>132</v>
      </c>
      <c r="AU452" s="139" t="s">
        <v>82</v>
      </c>
      <c r="AY452" s="18" t="s">
        <v>129</v>
      </c>
      <c r="BE452" s="140">
        <f>IF(N452="základní",J452,0)</f>
        <v>0</v>
      </c>
      <c r="BF452" s="140">
        <f>IF(N452="snížená",J452,0)</f>
        <v>0</v>
      </c>
      <c r="BG452" s="140">
        <f>IF(N452="zákl. přenesená",J452,0)</f>
        <v>0</v>
      </c>
      <c r="BH452" s="140">
        <f>IF(N452="sníž. přenesená",J452,0)</f>
        <v>0</v>
      </c>
      <c r="BI452" s="140">
        <f>IF(N452="nulová",J452,0)</f>
        <v>0</v>
      </c>
      <c r="BJ452" s="18" t="s">
        <v>80</v>
      </c>
      <c r="BK452" s="140">
        <f>ROUND(I452*H452,2)</f>
        <v>0</v>
      </c>
      <c r="BL452" s="18" t="s">
        <v>229</v>
      </c>
      <c r="BM452" s="139" t="s">
        <v>932</v>
      </c>
    </row>
    <row r="453" spans="2:47" s="1" customFormat="1" ht="11.25">
      <c r="B453" s="33"/>
      <c r="D453" s="141" t="s">
        <v>139</v>
      </c>
      <c r="F453" s="142" t="s">
        <v>933</v>
      </c>
      <c r="I453" s="143"/>
      <c r="L453" s="33"/>
      <c r="M453" s="144"/>
      <c r="T453" s="54"/>
      <c r="AT453" s="18" t="s">
        <v>139</v>
      </c>
      <c r="AU453" s="18" t="s">
        <v>82</v>
      </c>
    </row>
    <row r="454" spans="2:51" s="13" customFormat="1" ht="11.25">
      <c r="B454" s="152"/>
      <c r="D454" s="146" t="s">
        <v>141</v>
      </c>
      <c r="E454" s="153" t="s">
        <v>19</v>
      </c>
      <c r="F454" s="154" t="s">
        <v>934</v>
      </c>
      <c r="H454" s="155">
        <v>1</v>
      </c>
      <c r="I454" s="156"/>
      <c r="L454" s="152"/>
      <c r="M454" s="157"/>
      <c r="T454" s="158"/>
      <c r="AT454" s="153" t="s">
        <v>141</v>
      </c>
      <c r="AU454" s="153" t="s">
        <v>82</v>
      </c>
      <c r="AV454" s="13" t="s">
        <v>82</v>
      </c>
      <c r="AW454" s="13" t="s">
        <v>33</v>
      </c>
      <c r="AX454" s="13" t="s">
        <v>80</v>
      </c>
      <c r="AY454" s="153" t="s">
        <v>129</v>
      </c>
    </row>
    <row r="455" spans="2:65" s="1" customFormat="1" ht="49.15" customHeight="1">
      <c r="B455" s="33"/>
      <c r="C455" s="128" t="s">
        <v>935</v>
      </c>
      <c r="D455" s="128" t="s">
        <v>132</v>
      </c>
      <c r="E455" s="129" t="s">
        <v>936</v>
      </c>
      <c r="F455" s="130" t="s">
        <v>937</v>
      </c>
      <c r="G455" s="131" t="s">
        <v>255</v>
      </c>
      <c r="H455" s="132">
        <v>0.002</v>
      </c>
      <c r="I455" s="133"/>
      <c r="J455" s="134">
        <f>ROUND(I455*H455,2)</f>
        <v>0</v>
      </c>
      <c r="K455" s="130" t="s">
        <v>136</v>
      </c>
      <c r="L455" s="33"/>
      <c r="M455" s="135" t="s">
        <v>19</v>
      </c>
      <c r="N455" s="136" t="s">
        <v>43</v>
      </c>
      <c r="P455" s="137">
        <f>O455*H455</f>
        <v>0</v>
      </c>
      <c r="Q455" s="137">
        <v>0</v>
      </c>
      <c r="R455" s="137">
        <f>Q455*H455</f>
        <v>0</v>
      </c>
      <c r="S455" s="137">
        <v>0</v>
      </c>
      <c r="T455" s="138">
        <f>S455*H455</f>
        <v>0</v>
      </c>
      <c r="AR455" s="139" t="s">
        <v>229</v>
      </c>
      <c r="AT455" s="139" t="s">
        <v>132</v>
      </c>
      <c r="AU455" s="139" t="s">
        <v>82</v>
      </c>
      <c r="AY455" s="18" t="s">
        <v>129</v>
      </c>
      <c r="BE455" s="140">
        <f>IF(N455="základní",J455,0)</f>
        <v>0</v>
      </c>
      <c r="BF455" s="140">
        <f>IF(N455="snížená",J455,0)</f>
        <v>0</v>
      </c>
      <c r="BG455" s="140">
        <f>IF(N455="zákl. přenesená",J455,0)</f>
        <v>0</v>
      </c>
      <c r="BH455" s="140">
        <f>IF(N455="sníž. přenesená",J455,0)</f>
        <v>0</v>
      </c>
      <c r="BI455" s="140">
        <f>IF(N455="nulová",J455,0)</f>
        <v>0</v>
      </c>
      <c r="BJ455" s="18" t="s">
        <v>80</v>
      </c>
      <c r="BK455" s="140">
        <f>ROUND(I455*H455,2)</f>
        <v>0</v>
      </c>
      <c r="BL455" s="18" t="s">
        <v>229</v>
      </c>
      <c r="BM455" s="139" t="s">
        <v>938</v>
      </c>
    </row>
    <row r="456" spans="2:47" s="1" customFormat="1" ht="11.25">
      <c r="B456" s="33"/>
      <c r="D456" s="141" t="s">
        <v>139</v>
      </c>
      <c r="F456" s="142" t="s">
        <v>939</v>
      </c>
      <c r="I456" s="143"/>
      <c r="L456" s="33"/>
      <c r="M456" s="144"/>
      <c r="T456" s="54"/>
      <c r="AT456" s="18" t="s">
        <v>139</v>
      </c>
      <c r="AU456" s="18" t="s">
        <v>82</v>
      </c>
    </row>
    <row r="457" spans="2:63" s="11" customFormat="1" ht="22.9" customHeight="1">
      <c r="B457" s="116"/>
      <c r="D457" s="117" t="s">
        <v>71</v>
      </c>
      <c r="E457" s="126" t="s">
        <v>940</v>
      </c>
      <c r="F457" s="126" t="s">
        <v>941</v>
      </c>
      <c r="I457" s="119"/>
      <c r="J457" s="127">
        <f>BK457</f>
        <v>0</v>
      </c>
      <c r="L457" s="116"/>
      <c r="M457" s="121"/>
      <c r="P457" s="122">
        <f>SUM(P458:P465)</f>
        <v>0</v>
      </c>
      <c r="R457" s="122">
        <f>SUM(R458:R465)</f>
        <v>0.6852699999999999</v>
      </c>
      <c r="T457" s="123">
        <f>SUM(T458:T465)</f>
        <v>0</v>
      </c>
      <c r="AR457" s="117" t="s">
        <v>82</v>
      </c>
      <c r="AT457" s="124" t="s">
        <v>71</v>
      </c>
      <c r="AU457" s="124" t="s">
        <v>80</v>
      </c>
      <c r="AY457" s="117" t="s">
        <v>129</v>
      </c>
      <c r="BK457" s="125">
        <f>SUM(BK458:BK465)</f>
        <v>0</v>
      </c>
    </row>
    <row r="458" spans="2:65" s="1" customFormat="1" ht="44.25" customHeight="1">
      <c r="B458" s="33"/>
      <c r="C458" s="128" t="s">
        <v>942</v>
      </c>
      <c r="D458" s="128" t="s">
        <v>132</v>
      </c>
      <c r="E458" s="129" t="s">
        <v>943</v>
      </c>
      <c r="F458" s="130" t="s">
        <v>944</v>
      </c>
      <c r="G458" s="131" t="s">
        <v>162</v>
      </c>
      <c r="H458" s="132">
        <v>49.3</v>
      </c>
      <c r="I458" s="133"/>
      <c r="J458" s="134">
        <f>ROUND(I458*H458,2)</f>
        <v>0</v>
      </c>
      <c r="K458" s="130" t="s">
        <v>136</v>
      </c>
      <c r="L458" s="33"/>
      <c r="M458" s="135" t="s">
        <v>19</v>
      </c>
      <c r="N458" s="136" t="s">
        <v>43</v>
      </c>
      <c r="P458" s="137">
        <f>O458*H458</f>
        <v>0</v>
      </c>
      <c r="Q458" s="137">
        <v>0.0139</v>
      </c>
      <c r="R458" s="137">
        <f>Q458*H458</f>
        <v>0.6852699999999999</v>
      </c>
      <c r="S458" s="137">
        <v>0</v>
      </c>
      <c r="T458" s="138">
        <f>S458*H458</f>
        <v>0</v>
      </c>
      <c r="AR458" s="139" t="s">
        <v>229</v>
      </c>
      <c r="AT458" s="139" t="s">
        <v>132</v>
      </c>
      <c r="AU458" s="139" t="s">
        <v>82</v>
      </c>
      <c r="AY458" s="18" t="s">
        <v>129</v>
      </c>
      <c r="BE458" s="140">
        <f>IF(N458="základní",J458,0)</f>
        <v>0</v>
      </c>
      <c r="BF458" s="140">
        <f>IF(N458="snížená",J458,0)</f>
        <v>0</v>
      </c>
      <c r="BG458" s="140">
        <f>IF(N458="zákl. přenesená",J458,0)</f>
        <v>0</v>
      </c>
      <c r="BH458" s="140">
        <f>IF(N458="sníž. přenesená",J458,0)</f>
        <v>0</v>
      </c>
      <c r="BI458" s="140">
        <f>IF(N458="nulová",J458,0)</f>
        <v>0</v>
      </c>
      <c r="BJ458" s="18" t="s">
        <v>80</v>
      </c>
      <c r="BK458" s="140">
        <f>ROUND(I458*H458,2)</f>
        <v>0</v>
      </c>
      <c r="BL458" s="18" t="s">
        <v>229</v>
      </c>
      <c r="BM458" s="139" t="s">
        <v>945</v>
      </c>
    </row>
    <row r="459" spans="2:47" s="1" customFormat="1" ht="11.25">
      <c r="B459" s="33"/>
      <c r="D459" s="141" t="s">
        <v>139</v>
      </c>
      <c r="F459" s="142" t="s">
        <v>946</v>
      </c>
      <c r="I459" s="143"/>
      <c r="L459" s="33"/>
      <c r="M459" s="144"/>
      <c r="T459" s="54"/>
      <c r="AT459" s="18" t="s">
        <v>139</v>
      </c>
      <c r="AU459" s="18" t="s">
        <v>82</v>
      </c>
    </row>
    <row r="460" spans="2:51" s="12" customFormat="1" ht="11.25">
      <c r="B460" s="145"/>
      <c r="D460" s="146" t="s">
        <v>141</v>
      </c>
      <c r="E460" s="147" t="s">
        <v>19</v>
      </c>
      <c r="F460" s="148" t="s">
        <v>947</v>
      </c>
      <c r="H460" s="147" t="s">
        <v>19</v>
      </c>
      <c r="I460" s="149"/>
      <c r="L460" s="145"/>
      <c r="M460" s="150"/>
      <c r="T460" s="151"/>
      <c r="AT460" s="147" t="s">
        <v>141</v>
      </c>
      <c r="AU460" s="147" t="s">
        <v>82</v>
      </c>
      <c r="AV460" s="12" t="s">
        <v>80</v>
      </c>
      <c r="AW460" s="12" t="s">
        <v>33</v>
      </c>
      <c r="AX460" s="12" t="s">
        <v>72</v>
      </c>
      <c r="AY460" s="147" t="s">
        <v>129</v>
      </c>
    </row>
    <row r="461" spans="2:51" s="13" customFormat="1" ht="11.25">
      <c r="B461" s="152"/>
      <c r="D461" s="146" t="s">
        <v>141</v>
      </c>
      <c r="E461" s="153" t="s">
        <v>19</v>
      </c>
      <c r="F461" s="154" t="s">
        <v>948</v>
      </c>
      <c r="H461" s="155">
        <v>12.4</v>
      </c>
      <c r="I461" s="156"/>
      <c r="L461" s="152"/>
      <c r="M461" s="157"/>
      <c r="T461" s="158"/>
      <c r="AT461" s="153" t="s">
        <v>141</v>
      </c>
      <c r="AU461" s="153" t="s">
        <v>82</v>
      </c>
      <c r="AV461" s="13" t="s">
        <v>82</v>
      </c>
      <c r="AW461" s="13" t="s">
        <v>33</v>
      </c>
      <c r="AX461" s="13" t="s">
        <v>72</v>
      </c>
      <c r="AY461" s="153" t="s">
        <v>129</v>
      </c>
    </row>
    <row r="462" spans="2:51" s="13" customFormat="1" ht="11.25">
      <c r="B462" s="152"/>
      <c r="D462" s="146" t="s">
        <v>141</v>
      </c>
      <c r="E462" s="153" t="s">
        <v>19</v>
      </c>
      <c r="F462" s="154" t="s">
        <v>949</v>
      </c>
      <c r="H462" s="155">
        <v>36.9</v>
      </c>
      <c r="I462" s="156"/>
      <c r="L462" s="152"/>
      <c r="M462" s="157"/>
      <c r="T462" s="158"/>
      <c r="AT462" s="153" t="s">
        <v>141</v>
      </c>
      <c r="AU462" s="153" t="s">
        <v>82</v>
      </c>
      <c r="AV462" s="13" t="s">
        <v>82</v>
      </c>
      <c r="AW462" s="13" t="s">
        <v>33</v>
      </c>
      <c r="AX462" s="13" t="s">
        <v>72</v>
      </c>
      <c r="AY462" s="153" t="s">
        <v>129</v>
      </c>
    </row>
    <row r="463" spans="2:51" s="14" customFormat="1" ht="11.25">
      <c r="B463" s="159"/>
      <c r="D463" s="146" t="s">
        <v>141</v>
      </c>
      <c r="E463" s="160" t="s">
        <v>19</v>
      </c>
      <c r="F463" s="161" t="s">
        <v>188</v>
      </c>
      <c r="H463" s="162">
        <v>49.3</v>
      </c>
      <c r="I463" s="163"/>
      <c r="L463" s="159"/>
      <c r="M463" s="164"/>
      <c r="T463" s="165"/>
      <c r="AT463" s="160" t="s">
        <v>141</v>
      </c>
      <c r="AU463" s="160" t="s">
        <v>82</v>
      </c>
      <c r="AV463" s="14" t="s">
        <v>137</v>
      </c>
      <c r="AW463" s="14" t="s">
        <v>33</v>
      </c>
      <c r="AX463" s="14" t="s">
        <v>80</v>
      </c>
      <c r="AY463" s="160" t="s">
        <v>129</v>
      </c>
    </row>
    <row r="464" spans="2:65" s="1" customFormat="1" ht="49.15" customHeight="1">
      <c r="B464" s="33"/>
      <c r="C464" s="128" t="s">
        <v>950</v>
      </c>
      <c r="D464" s="128" t="s">
        <v>132</v>
      </c>
      <c r="E464" s="129" t="s">
        <v>951</v>
      </c>
      <c r="F464" s="130" t="s">
        <v>952</v>
      </c>
      <c r="G464" s="131" t="s">
        <v>255</v>
      </c>
      <c r="H464" s="132">
        <v>0.685</v>
      </c>
      <c r="I464" s="133"/>
      <c r="J464" s="134">
        <f>ROUND(I464*H464,2)</f>
        <v>0</v>
      </c>
      <c r="K464" s="130" t="s">
        <v>136</v>
      </c>
      <c r="L464" s="33"/>
      <c r="M464" s="135" t="s">
        <v>19</v>
      </c>
      <c r="N464" s="136" t="s">
        <v>43</v>
      </c>
      <c r="P464" s="137">
        <f>O464*H464</f>
        <v>0</v>
      </c>
      <c r="Q464" s="137">
        <v>0</v>
      </c>
      <c r="R464" s="137">
        <f>Q464*H464</f>
        <v>0</v>
      </c>
      <c r="S464" s="137">
        <v>0</v>
      </c>
      <c r="T464" s="138">
        <f>S464*H464</f>
        <v>0</v>
      </c>
      <c r="AR464" s="139" t="s">
        <v>229</v>
      </c>
      <c r="AT464" s="139" t="s">
        <v>132</v>
      </c>
      <c r="AU464" s="139" t="s">
        <v>82</v>
      </c>
      <c r="AY464" s="18" t="s">
        <v>129</v>
      </c>
      <c r="BE464" s="140">
        <f>IF(N464="základní",J464,0)</f>
        <v>0</v>
      </c>
      <c r="BF464" s="140">
        <f>IF(N464="snížená",J464,0)</f>
        <v>0</v>
      </c>
      <c r="BG464" s="140">
        <f>IF(N464="zákl. přenesená",J464,0)</f>
        <v>0</v>
      </c>
      <c r="BH464" s="140">
        <f>IF(N464="sníž. přenesená",J464,0)</f>
        <v>0</v>
      </c>
      <c r="BI464" s="140">
        <f>IF(N464="nulová",J464,0)</f>
        <v>0</v>
      </c>
      <c r="BJ464" s="18" t="s">
        <v>80</v>
      </c>
      <c r="BK464" s="140">
        <f>ROUND(I464*H464,2)</f>
        <v>0</v>
      </c>
      <c r="BL464" s="18" t="s">
        <v>229</v>
      </c>
      <c r="BM464" s="139" t="s">
        <v>953</v>
      </c>
    </row>
    <row r="465" spans="2:47" s="1" customFormat="1" ht="11.25">
      <c r="B465" s="33"/>
      <c r="D465" s="141" t="s">
        <v>139</v>
      </c>
      <c r="F465" s="142" t="s">
        <v>954</v>
      </c>
      <c r="I465" s="143"/>
      <c r="L465" s="33"/>
      <c r="M465" s="144"/>
      <c r="T465" s="54"/>
      <c r="AT465" s="18" t="s">
        <v>139</v>
      </c>
      <c r="AU465" s="18" t="s">
        <v>82</v>
      </c>
    </row>
    <row r="466" spans="2:63" s="11" customFormat="1" ht="22.9" customHeight="1">
      <c r="B466" s="116"/>
      <c r="D466" s="117" t="s">
        <v>71</v>
      </c>
      <c r="E466" s="126" t="s">
        <v>390</v>
      </c>
      <c r="F466" s="126" t="s">
        <v>391</v>
      </c>
      <c r="I466" s="119"/>
      <c r="J466" s="127">
        <f>BK466</f>
        <v>0</v>
      </c>
      <c r="L466" s="116"/>
      <c r="M466" s="121"/>
      <c r="P466" s="122">
        <f>SUM(P467:P496)</f>
        <v>0</v>
      </c>
      <c r="R466" s="122">
        <f>SUM(R467:R496)</f>
        <v>0.22587020000000002</v>
      </c>
      <c r="T466" s="123">
        <f>SUM(T467:T496)</f>
        <v>0</v>
      </c>
      <c r="AR466" s="117" t="s">
        <v>82</v>
      </c>
      <c r="AT466" s="124" t="s">
        <v>71</v>
      </c>
      <c r="AU466" s="124" t="s">
        <v>80</v>
      </c>
      <c r="AY466" s="117" t="s">
        <v>129</v>
      </c>
      <c r="BK466" s="125">
        <f>SUM(BK467:BK496)</f>
        <v>0</v>
      </c>
    </row>
    <row r="467" spans="2:65" s="1" customFormat="1" ht="33" customHeight="1">
      <c r="B467" s="33"/>
      <c r="C467" s="128" t="s">
        <v>955</v>
      </c>
      <c r="D467" s="128" t="s">
        <v>132</v>
      </c>
      <c r="E467" s="129" t="s">
        <v>956</v>
      </c>
      <c r="F467" s="130" t="s">
        <v>957</v>
      </c>
      <c r="G467" s="131" t="s">
        <v>191</v>
      </c>
      <c r="H467" s="132">
        <v>3.6</v>
      </c>
      <c r="I467" s="133"/>
      <c r="J467" s="134">
        <f>ROUND(I467*H467,2)</f>
        <v>0</v>
      </c>
      <c r="K467" s="130" t="s">
        <v>136</v>
      </c>
      <c r="L467" s="33"/>
      <c r="M467" s="135" t="s">
        <v>19</v>
      </c>
      <c r="N467" s="136" t="s">
        <v>43</v>
      </c>
      <c r="P467" s="137">
        <f>O467*H467</f>
        <v>0</v>
      </c>
      <c r="Q467" s="137">
        <v>0.00056</v>
      </c>
      <c r="R467" s="137">
        <f>Q467*H467</f>
        <v>0.002016</v>
      </c>
      <c r="S467" s="137">
        <v>0</v>
      </c>
      <c r="T467" s="138">
        <f>S467*H467</f>
        <v>0</v>
      </c>
      <c r="AR467" s="139" t="s">
        <v>229</v>
      </c>
      <c r="AT467" s="139" t="s">
        <v>132</v>
      </c>
      <c r="AU467" s="139" t="s">
        <v>82</v>
      </c>
      <c r="AY467" s="18" t="s">
        <v>129</v>
      </c>
      <c r="BE467" s="140">
        <f>IF(N467="základní",J467,0)</f>
        <v>0</v>
      </c>
      <c r="BF467" s="140">
        <f>IF(N467="snížená",J467,0)</f>
        <v>0</v>
      </c>
      <c r="BG467" s="140">
        <f>IF(N467="zákl. přenesená",J467,0)</f>
        <v>0</v>
      </c>
      <c r="BH467" s="140">
        <f>IF(N467="sníž. přenesená",J467,0)</f>
        <v>0</v>
      </c>
      <c r="BI467" s="140">
        <f>IF(N467="nulová",J467,0)</f>
        <v>0</v>
      </c>
      <c r="BJ467" s="18" t="s">
        <v>80</v>
      </c>
      <c r="BK467" s="140">
        <f>ROUND(I467*H467,2)</f>
        <v>0</v>
      </c>
      <c r="BL467" s="18" t="s">
        <v>229</v>
      </c>
      <c r="BM467" s="139" t="s">
        <v>958</v>
      </c>
    </row>
    <row r="468" spans="2:47" s="1" customFormat="1" ht="11.25">
      <c r="B468" s="33"/>
      <c r="D468" s="141" t="s">
        <v>139</v>
      </c>
      <c r="F468" s="142" t="s">
        <v>959</v>
      </c>
      <c r="I468" s="143"/>
      <c r="L468" s="33"/>
      <c r="M468" s="144"/>
      <c r="T468" s="54"/>
      <c r="AT468" s="18" t="s">
        <v>139</v>
      </c>
      <c r="AU468" s="18" t="s">
        <v>82</v>
      </c>
    </row>
    <row r="469" spans="2:51" s="13" customFormat="1" ht="11.25">
      <c r="B469" s="152"/>
      <c r="D469" s="146" t="s">
        <v>141</v>
      </c>
      <c r="E469" s="153" t="s">
        <v>19</v>
      </c>
      <c r="F469" s="154" t="s">
        <v>960</v>
      </c>
      <c r="H469" s="155">
        <v>3.6</v>
      </c>
      <c r="I469" s="156"/>
      <c r="L469" s="152"/>
      <c r="M469" s="157"/>
      <c r="T469" s="158"/>
      <c r="AT469" s="153" t="s">
        <v>141</v>
      </c>
      <c r="AU469" s="153" t="s">
        <v>82</v>
      </c>
      <c r="AV469" s="13" t="s">
        <v>82</v>
      </c>
      <c r="AW469" s="13" t="s">
        <v>33</v>
      </c>
      <c r="AX469" s="13" t="s">
        <v>80</v>
      </c>
      <c r="AY469" s="153" t="s">
        <v>129</v>
      </c>
    </row>
    <row r="470" spans="2:65" s="1" customFormat="1" ht="33" customHeight="1">
      <c r="B470" s="33"/>
      <c r="C470" s="128" t="s">
        <v>961</v>
      </c>
      <c r="D470" s="128" t="s">
        <v>132</v>
      </c>
      <c r="E470" s="129" t="s">
        <v>962</v>
      </c>
      <c r="F470" s="130" t="s">
        <v>963</v>
      </c>
      <c r="G470" s="131" t="s">
        <v>191</v>
      </c>
      <c r="H470" s="132">
        <v>7.4</v>
      </c>
      <c r="I470" s="133"/>
      <c r="J470" s="134">
        <f>ROUND(I470*H470,2)</f>
        <v>0</v>
      </c>
      <c r="K470" s="130" t="s">
        <v>523</v>
      </c>
      <c r="L470" s="33"/>
      <c r="M470" s="135" t="s">
        <v>19</v>
      </c>
      <c r="N470" s="136" t="s">
        <v>43</v>
      </c>
      <c r="P470" s="137">
        <f>O470*H470</f>
        <v>0</v>
      </c>
      <c r="Q470" s="137">
        <v>0.00115</v>
      </c>
      <c r="R470" s="137">
        <f>Q470*H470</f>
        <v>0.00851</v>
      </c>
      <c r="S470" s="137">
        <v>0</v>
      </c>
      <c r="T470" s="138">
        <f>S470*H470</f>
        <v>0</v>
      </c>
      <c r="AR470" s="139" t="s">
        <v>229</v>
      </c>
      <c r="AT470" s="139" t="s">
        <v>132</v>
      </c>
      <c r="AU470" s="139" t="s">
        <v>82</v>
      </c>
      <c r="AY470" s="18" t="s">
        <v>129</v>
      </c>
      <c r="BE470" s="140">
        <f>IF(N470="základní",J470,0)</f>
        <v>0</v>
      </c>
      <c r="BF470" s="140">
        <f>IF(N470="snížená",J470,0)</f>
        <v>0</v>
      </c>
      <c r="BG470" s="140">
        <f>IF(N470="zákl. přenesená",J470,0)</f>
        <v>0</v>
      </c>
      <c r="BH470" s="140">
        <f>IF(N470="sníž. přenesená",J470,0)</f>
        <v>0</v>
      </c>
      <c r="BI470" s="140">
        <f>IF(N470="nulová",J470,0)</f>
        <v>0</v>
      </c>
      <c r="BJ470" s="18" t="s">
        <v>80</v>
      </c>
      <c r="BK470" s="140">
        <f>ROUND(I470*H470,2)</f>
        <v>0</v>
      </c>
      <c r="BL470" s="18" t="s">
        <v>229</v>
      </c>
      <c r="BM470" s="139" t="s">
        <v>964</v>
      </c>
    </row>
    <row r="471" spans="2:47" s="1" customFormat="1" ht="11.25">
      <c r="B471" s="33"/>
      <c r="D471" s="141" t="s">
        <v>139</v>
      </c>
      <c r="F471" s="142" t="s">
        <v>965</v>
      </c>
      <c r="I471" s="143"/>
      <c r="L471" s="33"/>
      <c r="M471" s="144"/>
      <c r="T471" s="54"/>
      <c r="AT471" s="18" t="s">
        <v>139</v>
      </c>
      <c r="AU471" s="18" t="s">
        <v>82</v>
      </c>
    </row>
    <row r="472" spans="2:51" s="13" customFormat="1" ht="11.25">
      <c r="B472" s="152"/>
      <c r="D472" s="146" t="s">
        <v>141</v>
      </c>
      <c r="E472" s="153" t="s">
        <v>19</v>
      </c>
      <c r="F472" s="154" t="s">
        <v>966</v>
      </c>
      <c r="H472" s="155">
        <v>7.4</v>
      </c>
      <c r="I472" s="156"/>
      <c r="L472" s="152"/>
      <c r="M472" s="157"/>
      <c r="T472" s="158"/>
      <c r="AT472" s="153" t="s">
        <v>141</v>
      </c>
      <c r="AU472" s="153" t="s">
        <v>82</v>
      </c>
      <c r="AV472" s="13" t="s">
        <v>82</v>
      </c>
      <c r="AW472" s="13" t="s">
        <v>33</v>
      </c>
      <c r="AX472" s="13" t="s">
        <v>80</v>
      </c>
      <c r="AY472" s="153" t="s">
        <v>129</v>
      </c>
    </row>
    <row r="473" spans="2:65" s="1" customFormat="1" ht="33" customHeight="1">
      <c r="B473" s="33"/>
      <c r="C473" s="128" t="s">
        <v>967</v>
      </c>
      <c r="D473" s="128" t="s">
        <v>132</v>
      </c>
      <c r="E473" s="129" t="s">
        <v>968</v>
      </c>
      <c r="F473" s="130" t="s">
        <v>969</v>
      </c>
      <c r="G473" s="131" t="s">
        <v>191</v>
      </c>
      <c r="H473" s="132">
        <v>31</v>
      </c>
      <c r="I473" s="133"/>
      <c r="J473" s="134">
        <f>ROUND(I473*H473,2)</f>
        <v>0</v>
      </c>
      <c r="K473" s="130" t="s">
        <v>136</v>
      </c>
      <c r="L473" s="33"/>
      <c r="M473" s="135" t="s">
        <v>19</v>
      </c>
      <c r="N473" s="136" t="s">
        <v>43</v>
      </c>
      <c r="P473" s="137">
        <f>O473*H473</f>
        <v>0</v>
      </c>
      <c r="Q473" s="137">
        <v>0.0017</v>
      </c>
      <c r="R473" s="137">
        <f>Q473*H473</f>
        <v>0.0527</v>
      </c>
      <c r="S473" s="137">
        <v>0</v>
      </c>
      <c r="T473" s="138">
        <f>S473*H473</f>
        <v>0</v>
      </c>
      <c r="AR473" s="139" t="s">
        <v>229</v>
      </c>
      <c r="AT473" s="139" t="s">
        <v>132</v>
      </c>
      <c r="AU473" s="139" t="s">
        <v>82</v>
      </c>
      <c r="AY473" s="18" t="s">
        <v>129</v>
      </c>
      <c r="BE473" s="140">
        <f>IF(N473="základní",J473,0)</f>
        <v>0</v>
      </c>
      <c r="BF473" s="140">
        <f>IF(N473="snížená",J473,0)</f>
        <v>0</v>
      </c>
      <c r="BG473" s="140">
        <f>IF(N473="zákl. přenesená",J473,0)</f>
        <v>0</v>
      </c>
      <c r="BH473" s="140">
        <f>IF(N473="sníž. přenesená",J473,0)</f>
        <v>0</v>
      </c>
      <c r="BI473" s="140">
        <f>IF(N473="nulová",J473,0)</f>
        <v>0</v>
      </c>
      <c r="BJ473" s="18" t="s">
        <v>80</v>
      </c>
      <c r="BK473" s="140">
        <f>ROUND(I473*H473,2)</f>
        <v>0</v>
      </c>
      <c r="BL473" s="18" t="s">
        <v>229</v>
      </c>
      <c r="BM473" s="139" t="s">
        <v>970</v>
      </c>
    </row>
    <row r="474" spans="2:47" s="1" customFormat="1" ht="11.25">
      <c r="B474" s="33"/>
      <c r="D474" s="141" t="s">
        <v>139</v>
      </c>
      <c r="F474" s="142" t="s">
        <v>971</v>
      </c>
      <c r="I474" s="143"/>
      <c r="L474" s="33"/>
      <c r="M474" s="144"/>
      <c r="T474" s="54"/>
      <c r="AT474" s="18" t="s">
        <v>139</v>
      </c>
      <c r="AU474" s="18" t="s">
        <v>82</v>
      </c>
    </row>
    <row r="475" spans="2:51" s="13" customFormat="1" ht="11.25">
      <c r="B475" s="152"/>
      <c r="D475" s="146" t="s">
        <v>141</v>
      </c>
      <c r="E475" s="153" t="s">
        <v>19</v>
      </c>
      <c r="F475" s="154" t="s">
        <v>972</v>
      </c>
      <c r="H475" s="155">
        <v>31</v>
      </c>
      <c r="I475" s="156"/>
      <c r="L475" s="152"/>
      <c r="M475" s="157"/>
      <c r="T475" s="158"/>
      <c r="AT475" s="153" t="s">
        <v>141</v>
      </c>
      <c r="AU475" s="153" t="s">
        <v>82</v>
      </c>
      <c r="AV475" s="13" t="s">
        <v>82</v>
      </c>
      <c r="AW475" s="13" t="s">
        <v>33</v>
      </c>
      <c r="AX475" s="13" t="s">
        <v>80</v>
      </c>
      <c r="AY475" s="153" t="s">
        <v>129</v>
      </c>
    </row>
    <row r="476" spans="2:65" s="1" customFormat="1" ht="37.9" customHeight="1">
      <c r="B476" s="33"/>
      <c r="C476" s="128" t="s">
        <v>973</v>
      </c>
      <c r="D476" s="128" t="s">
        <v>132</v>
      </c>
      <c r="E476" s="129" t="s">
        <v>974</v>
      </c>
      <c r="F476" s="130" t="s">
        <v>975</v>
      </c>
      <c r="G476" s="131" t="s">
        <v>162</v>
      </c>
      <c r="H476" s="132">
        <v>73.8</v>
      </c>
      <c r="I476" s="133"/>
      <c r="J476" s="134">
        <f>ROUND(I476*H476,2)</f>
        <v>0</v>
      </c>
      <c r="K476" s="130" t="s">
        <v>136</v>
      </c>
      <c r="L476" s="33"/>
      <c r="M476" s="135" t="s">
        <v>19</v>
      </c>
      <c r="N476" s="136" t="s">
        <v>43</v>
      </c>
      <c r="P476" s="137">
        <f>O476*H476</f>
        <v>0</v>
      </c>
      <c r="Q476" s="137">
        <v>0.00203</v>
      </c>
      <c r="R476" s="137">
        <f>Q476*H476</f>
        <v>0.149814</v>
      </c>
      <c r="S476" s="137">
        <v>0</v>
      </c>
      <c r="T476" s="138">
        <f>S476*H476</f>
        <v>0</v>
      </c>
      <c r="AR476" s="139" t="s">
        <v>229</v>
      </c>
      <c r="AT476" s="139" t="s">
        <v>132</v>
      </c>
      <c r="AU476" s="139" t="s">
        <v>82</v>
      </c>
      <c r="AY476" s="18" t="s">
        <v>129</v>
      </c>
      <c r="BE476" s="140">
        <f>IF(N476="základní",J476,0)</f>
        <v>0</v>
      </c>
      <c r="BF476" s="140">
        <f>IF(N476="snížená",J476,0)</f>
        <v>0</v>
      </c>
      <c r="BG476" s="140">
        <f>IF(N476="zákl. přenesená",J476,0)</f>
        <v>0</v>
      </c>
      <c r="BH476" s="140">
        <f>IF(N476="sníž. přenesená",J476,0)</f>
        <v>0</v>
      </c>
      <c r="BI476" s="140">
        <f>IF(N476="nulová",J476,0)</f>
        <v>0</v>
      </c>
      <c r="BJ476" s="18" t="s">
        <v>80</v>
      </c>
      <c r="BK476" s="140">
        <f>ROUND(I476*H476,2)</f>
        <v>0</v>
      </c>
      <c r="BL476" s="18" t="s">
        <v>229</v>
      </c>
      <c r="BM476" s="139" t="s">
        <v>976</v>
      </c>
    </row>
    <row r="477" spans="2:47" s="1" customFormat="1" ht="11.25">
      <c r="B477" s="33"/>
      <c r="D477" s="141" t="s">
        <v>139</v>
      </c>
      <c r="F477" s="142" t="s">
        <v>977</v>
      </c>
      <c r="I477" s="143"/>
      <c r="L477" s="33"/>
      <c r="M477" s="144"/>
      <c r="T477" s="54"/>
      <c r="AT477" s="18" t="s">
        <v>139</v>
      </c>
      <c r="AU477" s="18" t="s">
        <v>82</v>
      </c>
    </row>
    <row r="478" spans="2:51" s="13" customFormat="1" ht="11.25">
      <c r="B478" s="152"/>
      <c r="D478" s="146" t="s">
        <v>141</v>
      </c>
      <c r="E478" s="153" t="s">
        <v>19</v>
      </c>
      <c r="F478" s="154" t="s">
        <v>978</v>
      </c>
      <c r="H478" s="155">
        <v>73.8</v>
      </c>
      <c r="I478" s="156"/>
      <c r="L478" s="152"/>
      <c r="M478" s="157"/>
      <c r="T478" s="158"/>
      <c r="AT478" s="153" t="s">
        <v>141</v>
      </c>
      <c r="AU478" s="153" t="s">
        <v>82</v>
      </c>
      <c r="AV478" s="13" t="s">
        <v>82</v>
      </c>
      <c r="AW478" s="13" t="s">
        <v>33</v>
      </c>
      <c r="AX478" s="13" t="s">
        <v>80</v>
      </c>
      <c r="AY478" s="153" t="s">
        <v>129</v>
      </c>
    </row>
    <row r="479" spans="2:65" s="1" customFormat="1" ht="33" customHeight="1">
      <c r="B479" s="33"/>
      <c r="C479" s="128" t="s">
        <v>979</v>
      </c>
      <c r="D479" s="128" t="s">
        <v>132</v>
      </c>
      <c r="E479" s="129" t="s">
        <v>980</v>
      </c>
      <c r="F479" s="130" t="s">
        <v>981</v>
      </c>
      <c r="G479" s="131" t="s">
        <v>191</v>
      </c>
      <c r="H479" s="132">
        <v>0.89</v>
      </c>
      <c r="I479" s="133"/>
      <c r="J479" s="134">
        <f>ROUND(I479*H479,2)</f>
        <v>0</v>
      </c>
      <c r="K479" s="130" t="s">
        <v>523</v>
      </c>
      <c r="L479" s="33"/>
      <c r="M479" s="135" t="s">
        <v>19</v>
      </c>
      <c r="N479" s="136" t="s">
        <v>43</v>
      </c>
      <c r="P479" s="137">
        <f>O479*H479</f>
        <v>0</v>
      </c>
      <c r="Q479" s="137">
        <v>0.00108</v>
      </c>
      <c r="R479" s="137">
        <f>Q479*H479</f>
        <v>0.0009612</v>
      </c>
      <c r="S479" s="137">
        <v>0</v>
      </c>
      <c r="T479" s="138">
        <f>S479*H479</f>
        <v>0</v>
      </c>
      <c r="AR479" s="139" t="s">
        <v>229</v>
      </c>
      <c r="AT479" s="139" t="s">
        <v>132</v>
      </c>
      <c r="AU479" s="139" t="s">
        <v>82</v>
      </c>
      <c r="AY479" s="18" t="s">
        <v>129</v>
      </c>
      <c r="BE479" s="140">
        <f>IF(N479="základní",J479,0)</f>
        <v>0</v>
      </c>
      <c r="BF479" s="140">
        <f>IF(N479="snížená",J479,0)</f>
        <v>0</v>
      </c>
      <c r="BG479" s="140">
        <f>IF(N479="zákl. přenesená",J479,0)</f>
        <v>0</v>
      </c>
      <c r="BH479" s="140">
        <f>IF(N479="sníž. přenesená",J479,0)</f>
        <v>0</v>
      </c>
      <c r="BI479" s="140">
        <f>IF(N479="nulová",J479,0)</f>
        <v>0</v>
      </c>
      <c r="BJ479" s="18" t="s">
        <v>80</v>
      </c>
      <c r="BK479" s="140">
        <f>ROUND(I479*H479,2)</f>
        <v>0</v>
      </c>
      <c r="BL479" s="18" t="s">
        <v>229</v>
      </c>
      <c r="BM479" s="139" t="s">
        <v>982</v>
      </c>
    </row>
    <row r="480" spans="2:47" s="1" customFormat="1" ht="11.25">
      <c r="B480" s="33"/>
      <c r="D480" s="141" t="s">
        <v>139</v>
      </c>
      <c r="F480" s="142" t="s">
        <v>983</v>
      </c>
      <c r="I480" s="143"/>
      <c r="L480" s="33"/>
      <c r="M480" s="144"/>
      <c r="T480" s="54"/>
      <c r="AT480" s="18" t="s">
        <v>139</v>
      </c>
      <c r="AU480" s="18" t="s">
        <v>82</v>
      </c>
    </row>
    <row r="481" spans="2:51" s="13" customFormat="1" ht="11.25">
      <c r="B481" s="152"/>
      <c r="D481" s="146" t="s">
        <v>141</v>
      </c>
      <c r="E481" s="153" t="s">
        <v>19</v>
      </c>
      <c r="F481" s="154" t="s">
        <v>984</v>
      </c>
      <c r="H481" s="155">
        <v>0.89</v>
      </c>
      <c r="I481" s="156"/>
      <c r="L481" s="152"/>
      <c r="M481" s="157"/>
      <c r="T481" s="158"/>
      <c r="AT481" s="153" t="s">
        <v>141</v>
      </c>
      <c r="AU481" s="153" t="s">
        <v>82</v>
      </c>
      <c r="AV481" s="13" t="s">
        <v>82</v>
      </c>
      <c r="AW481" s="13" t="s">
        <v>33</v>
      </c>
      <c r="AX481" s="13" t="s">
        <v>80</v>
      </c>
      <c r="AY481" s="153" t="s">
        <v>129</v>
      </c>
    </row>
    <row r="482" spans="2:65" s="1" customFormat="1" ht="33" customHeight="1">
      <c r="B482" s="33"/>
      <c r="C482" s="128" t="s">
        <v>985</v>
      </c>
      <c r="D482" s="128" t="s">
        <v>132</v>
      </c>
      <c r="E482" s="129" t="s">
        <v>986</v>
      </c>
      <c r="F482" s="130" t="s">
        <v>987</v>
      </c>
      <c r="G482" s="131" t="s">
        <v>191</v>
      </c>
      <c r="H482" s="132">
        <v>3.6</v>
      </c>
      <c r="I482" s="133"/>
      <c r="J482" s="134">
        <f>ROUND(I482*H482,2)</f>
        <v>0</v>
      </c>
      <c r="K482" s="130" t="s">
        <v>136</v>
      </c>
      <c r="L482" s="33"/>
      <c r="M482" s="135" t="s">
        <v>19</v>
      </c>
      <c r="N482" s="136" t="s">
        <v>43</v>
      </c>
      <c r="P482" s="137">
        <f>O482*H482</f>
        <v>0</v>
      </c>
      <c r="Q482" s="137">
        <v>0.00169</v>
      </c>
      <c r="R482" s="137">
        <f>Q482*H482</f>
        <v>0.006084000000000001</v>
      </c>
      <c r="S482" s="137">
        <v>0</v>
      </c>
      <c r="T482" s="138">
        <f>S482*H482</f>
        <v>0</v>
      </c>
      <c r="AR482" s="139" t="s">
        <v>229</v>
      </c>
      <c r="AT482" s="139" t="s">
        <v>132</v>
      </c>
      <c r="AU482" s="139" t="s">
        <v>82</v>
      </c>
      <c r="AY482" s="18" t="s">
        <v>129</v>
      </c>
      <c r="BE482" s="140">
        <f>IF(N482="základní",J482,0)</f>
        <v>0</v>
      </c>
      <c r="BF482" s="140">
        <f>IF(N482="snížená",J482,0)</f>
        <v>0</v>
      </c>
      <c r="BG482" s="140">
        <f>IF(N482="zákl. přenesená",J482,0)</f>
        <v>0</v>
      </c>
      <c r="BH482" s="140">
        <f>IF(N482="sníž. přenesená",J482,0)</f>
        <v>0</v>
      </c>
      <c r="BI482" s="140">
        <f>IF(N482="nulová",J482,0)</f>
        <v>0</v>
      </c>
      <c r="BJ482" s="18" t="s">
        <v>80</v>
      </c>
      <c r="BK482" s="140">
        <f>ROUND(I482*H482,2)</f>
        <v>0</v>
      </c>
      <c r="BL482" s="18" t="s">
        <v>229</v>
      </c>
      <c r="BM482" s="139" t="s">
        <v>988</v>
      </c>
    </row>
    <row r="483" spans="2:47" s="1" customFormat="1" ht="11.25">
      <c r="B483" s="33"/>
      <c r="D483" s="141" t="s">
        <v>139</v>
      </c>
      <c r="F483" s="142" t="s">
        <v>989</v>
      </c>
      <c r="I483" s="143"/>
      <c r="L483" s="33"/>
      <c r="M483" s="144"/>
      <c r="T483" s="54"/>
      <c r="AT483" s="18" t="s">
        <v>139</v>
      </c>
      <c r="AU483" s="18" t="s">
        <v>82</v>
      </c>
    </row>
    <row r="484" spans="2:51" s="13" customFormat="1" ht="11.25">
      <c r="B484" s="152"/>
      <c r="D484" s="146" t="s">
        <v>141</v>
      </c>
      <c r="E484" s="153" t="s">
        <v>19</v>
      </c>
      <c r="F484" s="154" t="s">
        <v>990</v>
      </c>
      <c r="H484" s="155">
        <v>3.6</v>
      </c>
      <c r="I484" s="156"/>
      <c r="L484" s="152"/>
      <c r="M484" s="157"/>
      <c r="T484" s="158"/>
      <c r="AT484" s="153" t="s">
        <v>141</v>
      </c>
      <c r="AU484" s="153" t="s">
        <v>82</v>
      </c>
      <c r="AV484" s="13" t="s">
        <v>82</v>
      </c>
      <c r="AW484" s="13" t="s">
        <v>33</v>
      </c>
      <c r="AX484" s="13" t="s">
        <v>80</v>
      </c>
      <c r="AY484" s="153" t="s">
        <v>129</v>
      </c>
    </row>
    <row r="485" spans="2:65" s="1" customFormat="1" ht="44.25" customHeight="1">
      <c r="B485" s="33"/>
      <c r="C485" s="128" t="s">
        <v>991</v>
      </c>
      <c r="D485" s="128" t="s">
        <v>132</v>
      </c>
      <c r="E485" s="129" t="s">
        <v>992</v>
      </c>
      <c r="F485" s="130" t="s">
        <v>993</v>
      </c>
      <c r="G485" s="131" t="s">
        <v>175</v>
      </c>
      <c r="H485" s="132">
        <v>1</v>
      </c>
      <c r="I485" s="133"/>
      <c r="J485" s="134">
        <f>ROUND(I485*H485,2)</f>
        <v>0</v>
      </c>
      <c r="K485" s="130" t="s">
        <v>136</v>
      </c>
      <c r="L485" s="33"/>
      <c r="M485" s="135" t="s">
        <v>19</v>
      </c>
      <c r="N485" s="136" t="s">
        <v>43</v>
      </c>
      <c r="P485" s="137">
        <f>O485*H485</f>
        <v>0</v>
      </c>
      <c r="Q485" s="137">
        <v>0.00036</v>
      </c>
      <c r="R485" s="137">
        <f>Q485*H485</f>
        <v>0.00036</v>
      </c>
      <c r="S485" s="137">
        <v>0</v>
      </c>
      <c r="T485" s="138">
        <f>S485*H485</f>
        <v>0</v>
      </c>
      <c r="AR485" s="139" t="s">
        <v>229</v>
      </c>
      <c r="AT485" s="139" t="s">
        <v>132</v>
      </c>
      <c r="AU485" s="139" t="s">
        <v>82</v>
      </c>
      <c r="AY485" s="18" t="s">
        <v>129</v>
      </c>
      <c r="BE485" s="140">
        <f>IF(N485="základní",J485,0)</f>
        <v>0</v>
      </c>
      <c r="BF485" s="140">
        <f>IF(N485="snížená",J485,0)</f>
        <v>0</v>
      </c>
      <c r="BG485" s="140">
        <f>IF(N485="zákl. přenesená",J485,0)</f>
        <v>0</v>
      </c>
      <c r="BH485" s="140">
        <f>IF(N485="sníž. přenesená",J485,0)</f>
        <v>0</v>
      </c>
      <c r="BI485" s="140">
        <f>IF(N485="nulová",J485,0)</f>
        <v>0</v>
      </c>
      <c r="BJ485" s="18" t="s">
        <v>80</v>
      </c>
      <c r="BK485" s="140">
        <f>ROUND(I485*H485,2)</f>
        <v>0</v>
      </c>
      <c r="BL485" s="18" t="s">
        <v>229</v>
      </c>
      <c r="BM485" s="139" t="s">
        <v>994</v>
      </c>
    </row>
    <row r="486" spans="2:47" s="1" customFormat="1" ht="11.25">
      <c r="B486" s="33"/>
      <c r="D486" s="141" t="s">
        <v>139</v>
      </c>
      <c r="F486" s="142" t="s">
        <v>995</v>
      </c>
      <c r="I486" s="143"/>
      <c r="L486" s="33"/>
      <c r="M486" s="144"/>
      <c r="T486" s="54"/>
      <c r="AT486" s="18" t="s">
        <v>139</v>
      </c>
      <c r="AU486" s="18" t="s">
        <v>82</v>
      </c>
    </row>
    <row r="487" spans="2:65" s="1" customFormat="1" ht="37.9" customHeight="1">
      <c r="B487" s="33"/>
      <c r="C487" s="128" t="s">
        <v>996</v>
      </c>
      <c r="D487" s="128" t="s">
        <v>132</v>
      </c>
      <c r="E487" s="129" t="s">
        <v>997</v>
      </c>
      <c r="F487" s="130" t="s">
        <v>998</v>
      </c>
      <c r="G487" s="131" t="s">
        <v>191</v>
      </c>
      <c r="H487" s="132">
        <v>2.5</v>
      </c>
      <c r="I487" s="133"/>
      <c r="J487" s="134">
        <f>ROUND(I487*H487,2)</f>
        <v>0</v>
      </c>
      <c r="K487" s="130" t="s">
        <v>136</v>
      </c>
      <c r="L487" s="33"/>
      <c r="M487" s="135" t="s">
        <v>19</v>
      </c>
      <c r="N487" s="136" t="s">
        <v>43</v>
      </c>
      <c r="P487" s="137">
        <f>O487*H487</f>
        <v>0</v>
      </c>
      <c r="Q487" s="137">
        <v>0.00217</v>
      </c>
      <c r="R487" s="137">
        <f>Q487*H487</f>
        <v>0.005425</v>
      </c>
      <c r="S487" s="137">
        <v>0</v>
      </c>
      <c r="T487" s="138">
        <f>S487*H487</f>
        <v>0</v>
      </c>
      <c r="AR487" s="139" t="s">
        <v>229</v>
      </c>
      <c r="AT487" s="139" t="s">
        <v>132</v>
      </c>
      <c r="AU487" s="139" t="s">
        <v>82</v>
      </c>
      <c r="AY487" s="18" t="s">
        <v>129</v>
      </c>
      <c r="BE487" s="140">
        <f>IF(N487="základní",J487,0)</f>
        <v>0</v>
      </c>
      <c r="BF487" s="140">
        <f>IF(N487="snížená",J487,0)</f>
        <v>0</v>
      </c>
      <c r="BG487" s="140">
        <f>IF(N487="zákl. přenesená",J487,0)</f>
        <v>0</v>
      </c>
      <c r="BH487" s="140">
        <f>IF(N487="sníž. přenesená",J487,0)</f>
        <v>0</v>
      </c>
      <c r="BI487" s="140">
        <f>IF(N487="nulová",J487,0)</f>
        <v>0</v>
      </c>
      <c r="BJ487" s="18" t="s">
        <v>80</v>
      </c>
      <c r="BK487" s="140">
        <f>ROUND(I487*H487,2)</f>
        <v>0</v>
      </c>
      <c r="BL487" s="18" t="s">
        <v>229</v>
      </c>
      <c r="BM487" s="139" t="s">
        <v>999</v>
      </c>
    </row>
    <row r="488" spans="2:47" s="1" customFormat="1" ht="11.25">
      <c r="B488" s="33"/>
      <c r="D488" s="141" t="s">
        <v>139</v>
      </c>
      <c r="F488" s="142" t="s">
        <v>1000</v>
      </c>
      <c r="I488" s="143"/>
      <c r="L488" s="33"/>
      <c r="M488" s="144"/>
      <c r="T488" s="54"/>
      <c r="AT488" s="18" t="s">
        <v>139</v>
      </c>
      <c r="AU488" s="18" t="s">
        <v>82</v>
      </c>
    </row>
    <row r="489" spans="2:51" s="13" customFormat="1" ht="11.25">
      <c r="B489" s="152"/>
      <c r="D489" s="146" t="s">
        <v>141</v>
      </c>
      <c r="E489" s="153" t="s">
        <v>19</v>
      </c>
      <c r="F489" s="154" t="s">
        <v>1001</v>
      </c>
      <c r="H489" s="155">
        <v>2.5</v>
      </c>
      <c r="I489" s="156"/>
      <c r="L489" s="152"/>
      <c r="M489" s="157"/>
      <c r="T489" s="158"/>
      <c r="AT489" s="153" t="s">
        <v>141</v>
      </c>
      <c r="AU489" s="153" t="s">
        <v>82</v>
      </c>
      <c r="AV489" s="13" t="s">
        <v>82</v>
      </c>
      <c r="AW489" s="13" t="s">
        <v>33</v>
      </c>
      <c r="AX489" s="13" t="s">
        <v>80</v>
      </c>
      <c r="AY489" s="153" t="s">
        <v>129</v>
      </c>
    </row>
    <row r="490" spans="2:65" s="1" customFormat="1" ht="21.75" customHeight="1">
      <c r="B490" s="33"/>
      <c r="C490" s="128" t="s">
        <v>1002</v>
      </c>
      <c r="D490" s="128" t="s">
        <v>132</v>
      </c>
      <c r="E490" s="129" t="s">
        <v>1003</v>
      </c>
      <c r="F490" s="130" t="s">
        <v>1004</v>
      </c>
      <c r="G490" s="131" t="s">
        <v>191</v>
      </c>
      <c r="H490" s="132">
        <v>19</v>
      </c>
      <c r="I490" s="133"/>
      <c r="J490" s="134">
        <f aca="true" t="shared" si="0" ref="J490:J495">ROUND(I490*H490,2)</f>
        <v>0</v>
      </c>
      <c r="K490" s="130" t="s">
        <v>19</v>
      </c>
      <c r="L490" s="33"/>
      <c r="M490" s="135" t="s">
        <v>19</v>
      </c>
      <c r="N490" s="136" t="s">
        <v>43</v>
      </c>
      <c r="P490" s="137">
        <f aca="true" t="shared" si="1" ref="P490:P495">O490*H490</f>
        <v>0</v>
      </c>
      <c r="Q490" s="137">
        <v>0</v>
      </c>
      <c r="R490" s="137">
        <f aca="true" t="shared" si="2" ref="R490:R495">Q490*H490</f>
        <v>0</v>
      </c>
      <c r="S490" s="137">
        <v>0</v>
      </c>
      <c r="T490" s="138">
        <f aca="true" t="shared" si="3" ref="T490:T495">S490*H490</f>
        <v>0</v>
      </c>
      <c r="AR490" s="139" t="s">
        <v>229</v>
      </c>
      <c r="AT490" s="139" t="s">
        <v>132</v>
      </c>
      <c r="AU490" s="139" t="s">
        <v>82</v>
      </c>
      <c r="AY490" s="18" t="s">
        <v>129</v>
      </c>
      <c r="BE490" s="140">
        <f aca="true" t="shared" si="4" ref="BE490:BE495">IF(N490="základní",J490,0)</f>
        <v>0</v>
      </c>
      <c r="BF490" s="140">
        <f aca="true" t="shared" si="5" ref="BF490:BF495">IF(N490="snížená",J490,0)</f>
        <v>0</v>
      </c>
      <c r="BG490" s="140">
        <f aca="true" t="shared" si="6" ref="BG490:BG495">IF(N490="zákl. přenesená",J490,0)</f>
        <v>0</v>
      </c>
      <c r="BH490" s="140">
        <f aca="true" t="shared" si="7" ref="BH490:BH495">IF(N490="sníž. přenesená",J490,0)</f>
        <v>0</v>
      </c>
      <c r="BI490" s="140">
        <f aca="true" t="shared" si="8" ref="BI490:BI495">IF(N490="nulová",J490,0)</f>
        <v>0</v>
      </c>
      <c r="BJ490" s="18" t="s">
        <v>80</v>
      </c>
      <c r="BK490" s="140">
        <f aca="true" t="shared" si="9" ref="BK490:BK495">ROUND(I490*H490,2)</f>
        <v>0</v>
      </c>
      <c r="BL490" s="18" t="s">
        <v>229</v>
      </c>
      <c r="BM490" s="139" t="s">
        <v>1005</v>
      </c>
    </row>
    <row r="491" spans="2:65" s="1" customFormat="1" ht="21.75" customHeight="1">
      <c r="B491" s="33"/>
      <c r="C491" s="128" t="s">
        <v>1006</v>
      </c>
      <c r="D491" s="128" t="s">
        <v>132</v>
      </c>
      <c r="E491" s="129" t="s">
        <v>1007</v>
      </c>
      <c r="F491" s="130" t="s">
        <v>1008</v>
      </c>
      <c r="G491" s="131" t="s">
        <v>191</v>
      </c>
      <c r="H491" s="132">
        <v>18</v>
      </c>
      <c r="I491" s="133"/>
      <c r="J491" s="134">
        <f t="shared" si="0"/>
        <v>0</v>
      </c>
      <c r="K491" s="130" t="s">
        <v>19</v>
      </c>
      <c r="L491" s="33"/>
      <c r="M491" s="135" t="s">
        <v>19</v>
      </c>
      <c r="N491" s="136" t="s">
        <v>43</v>
      </c>
      <c r="P491" s="137">
        <f t="shared" si="1"/>
        <v>0</v>
      </c>
      <c r="Q491" s="137">
        <v>0</v>
      </c>
      <c r="R491" s="137">
        <f t="shared" si="2"/>
        <v>0</v>
      </c>
      <c r="S491" s="137">
        <v>0</v>
      </c>
      <c r="T491" s="138">
        <f t="shared" si="3"/>
        <v>0</v>
      </c>
      <c r="AR491" s="139" t="s">
        <v>229</v>
      </c>
      <c r="AT491" s="139" t="s">
        <v>132</v>
      </c>
      <c r="AU491" s="139" t="s">
        <v>82</v>
      </c>
      <c r="AY491" s="18" t="s">
        <v>129</v>
      </c>
      <c r="BE491" s="140">
        <f t="shared" si="4"/>
        <v>0</v>
      </c>
      <c r="BF491" s="140">
        <f t="shared" si="5"/>
        <v>0</v>
      </c>
      <c r="BG491" s="140">
        <f t="shared" si="6"/>
        <v>0</v>
      </c>
      <c r="BH491" s="140">
        <f t="shared" si="7"/>
        <v>0</v>
      </c>
      <c r="BI491" s="140">
        <f t="shared" si="8"/>
        <v>0</v>
      </c>
      <c r="BJ491" s="18" t="s">
        <v>80</v>
      </c>
      <c r="BK491" s="140">
        <f t="shared" si="9"/>
        <v>0</v>
      </c>
      <c r="BL491" s="18" t="s">
        <v>229</v>
      </c>
      <c r="BM491" s="139" t="s">
        <v>1009</v>
      </c>
    </row>
    <row r="492" spans="2:65" s="1" customFormat="1" ht="21.75" customHeight="1">
      <c r="B492" s="33"/>
      <c r="C492" s="128" t="s">
        <v>1010</v>
      </c>
      <c r="D492" s="128" t="s">
        <v>132</v>
      </c>
      <c r="E492" s="129" t="s">
        <v>1011</v>
      </c>
      <c r="F492" s="130" t="s">
        <v>1012</v>
      </c>
      <c r="G492" s="131" t="s">
        <v>191</v>
      </c>
      <c r="H492" s="132">
        <v>19</v>
      </c>
      <c r="I492" s="133"/>
      <c r="J492" s="134">
        <f t="shared" si="0"/>
        <v>0</v>
      </c>
      <c r="K492" s="130" t="s">
        <v>19</v>
      </c>
      <c r="L492" s="33"/>
      <c r="M492" s="135" t="s">
        <v>19</v>
      </c>
      <c r="N492" s="136" t="s">
        <v>43</v>
      </c>
      <c r="P492" s="137">
        <f t="shared" si="1"/>
        <v>0</v>
      </c>
      <c r="Q492" s="137">
        <v>0</v>
      </c>
      <c r="R492" s="137">
        <f t="shared" si="2"/>
        <v>0</v>
      </c>
      <c r="S492" s="137">
        <v>0</v>
      </c>
      <c r="T492" s="138">
        <f t="shared" si="3"/>
        <v>0</v>
      </c>
      <c r="AR492" s="139" t="s">
        <v>229</v>
      </c>
      <c r="AT492" s="139" t="s">
        <v>132</v>
      </c>
      <c r="AU492" s="139" t="s">
        <v>82</v>
      </c>
      <c r="AY492" s="18" t="s">
        <v>129</v>
      </c>
      <c r="BE492" s="140">
        <f t="shared" si="4"/>
        <v>0</v>
      </c>
      <c r="BF492" s="140">
        <f t="shared" si="5"/>
        <v>0</v>
      </c>
      <c r="BG492" s="140">
        <f t="shared" si="6"/>
        <v>0</v>
      </c>
      <c r="BH492" s="140">
        <f t="shared" si="7"/>
        <v>0</v>
      </c>
      <c r="BI492" s="140">
        <f t="shared" si="8"/>
        <v>0</v>
      </c>
      <c r="BJ492" s="18" t="s">
        <v>80</v>
      </c>
      <c r="BK492" s="140">
        <f t="shared" si="9"/>
        <v>0</v>
      </c>
      <c r="BL492" s="18" t="s">
        <v>229</v>
      </c>
      <c r="BM492" s="139" t="s">
        <v>1013</v>
      </c>
    </row>
    <row r="493" spans="2:65" s="1" customFormat="1" ht="16.5" customHeight="1">
      <c r="B493" s="33"/>
      <c r="C493" s="128" t="s">
        <v>1014</v>
      </c>
      <c r="D493" s="128" t="s">
        <v>132</v>
      </c>
      <c r="E493" s="129" t="s">
        <v>1015</v>
      </c>
      <c r="F493" s="130" t="s">
        <v>1016</v>
      </c>
      <c r="G493" s="131" t="s">
        <v>191</v>
      </c>
      <c r="H493" s="132">
        <v>18</v>
      </c>
      <c r="I493" s="133"/>
      <c r="J493" s="134">
        <f t="shared" si="0"/>
        <v>0</v>
      </c>
      <c r="K493" s="130" t="s">
        <v>19</v>
      </c>
      <c r="L493" s="33"/>
      <c r="M493" s="135" t="s">
        <v>19</v>
      </c>
      <c r="N493" s="136" t="s">
        <v>43</v>
      </c>
      <c r="P493" s="137">
        <f t="shared" si="1"/>
        <v>0</v>
      </c>
      <c r="Q493" s="137">
        <v>0</v>
      </c>
      <c r="R493" s="137">
        <f t="shared" si="2"/>
        <v>0</v>
      </c>
      <c r="S493" s="137">
        <v>0</v>
      </c>
      <c r="T493" s="138">
        <f t="shared" si="3"/>
        <v>0</v>
      </c>
      <c r="AR493" s="139" t="s">
        <v>229</v>
      </c>
      <c r="AT493" s="139" t="s">
        <v>132</v>
      </c>
      <c r="AU493" s="139" t="s">
        <v>82</v>
      </c>
      <c r="AY493" s="18" t="s">
        <v>129</v>
      </c>
      <c r="BE493" s="140">
        <f t="shared" si="4"/>
        <v>0</v>
      </c>
      <c r="BF493" s="140">
        <f t="shared" si="5"/>
        <v>0</v>
      </c>
      <c r="BG493" s="140">
        <f t="shared" si="6"/>
        <v>0</v>
      </c>
      <c r="BH493" s="140">
        <f t="shared" si="7"/>
        <v>0</v>
      </c>
      <c r="BI493" s="140">
        <f t="shared" si="8"/>
        <v>0</v>
      </c>
      <c r="BJ493" s="18" t="s">
        <v>80</v>
      </c>
      <c r="BK493" s="140">
        <f t="shared" si="9"/>
        <v>0</v>
      </c>
      <c r="BL493" s="18" t="s">
        <v>229</v>
      </c>
      <c r="BM493" s="139" t="s">
        <v>1017</v>
      </c>
    </row>
    <row r="494" spans="2:65" s="1" customFormat="1" ht="21.75" customHeight="1">
      <c r="B494" s="33"/>
      <c r="C494" s="128" t="s">
        <v>1018</v>
      </c>
      <c r="D494" s="128" t="s">
        <v>132</v>
      </c>
      <c r="E494" s="129" t="s">
        <v>1019</v>
      </c>
      <c r="F494" s="130" t="s">
        <v>1020</v>
      </c>
      <c r="G494" s="131" t="s">
        <v>162</v>
      </c>
      <c r="H494" s="132">
        <v>1</v>
      </c>
      <c r="I494" s="133"/>
      <c r="J494" s="134">
        <f t="shared" si="0"/>
        <v>0</v>
      </c>
      <c r="K494" s="130" t="s">
        <v>19</v>
      </c>
      <c r="L494" s="33"/>
      <c r="M494" s="135" t="s">
        <v>19</v>
      </c>
      <c r="N494" s="136" t="s">
        <v>43</v>
      </c>
      <c r="P494" s="137">
        <f t="shared" si="1"/>
        <v>0</v>
      </c>
      <c r="Q494" s="137">
        <v>0</v>
      </c>
      <c r="R494" s="137">
        <f t="shared" si="2"/>
        <v>0</v>
      </c>
      <c r="S494" s="137">
        <v>0</v>
      </c>
      <c r="T494" s="138">
        <f t="shared" si="3"/>
        <v>0</v>
      </c>
      <c r="AR494" s="139" t="s">
        <v>229</v>
      </c>
      <c r="AT494" s="139" t="s">
        <v>132</v>
      </c>
      <c r="AU494" s="139" t="s">
        <v>82</v>
      </c>
      <c r="AY494" s="18" t="s">
        <v>129</v>
      </c>
      <c r="BE494" s="140">
        <f t="shared" si="4"/>
        <v>0</v>
      </c>
      <c r="BF494" s="140">
        <f t="shared" si="5"/>
        <v>0</v>
      </c>
      <c r="BG494" s="140">
        <f t="shared" si="6"/>
        <v>0</v>
      </c>
      <c r="BH494" s="140">
        <f t="shared" si="7"/>
        <v>0</v>
      </c>
      <c r="BI494" s="140">
        <f t="shared" si="8"/>
        <v>0</v>
      </c>
      <c r="BJ494" s="18" t="s">
        <v>80</v>
      </c>
      <c r="BK494" s="140">
        <f t="shared" si="9"/>
        <v>0</v>
      </c>
      <c r="BL494" s="18" t="s">
        <v>229</v>
      </c>
      <c r="BM494" s="139" t="s">
        <v>1021</v>
      </c>
    </row>
    <row r="495" spans="2:65" s="1" customFormat="1" ht="49.15" customHeight="1">
      <c r="B495" s="33"/>
      <c r="C495" s="128" t="s">
        <v>1022</v>
      </c>
      <c r="D495" s="128" t="s">
        <v>132</v>
      </c>
      <c r="E495" s="129" t="s">
        <v>1023</v>
      </c>
      <c r="F495" s="130" t="s">
        <v>1024</v>
      </c>
      <c r="G495" s="131" t="s">
        <v>255</v>
      </c>
      <c r="H495" s="132">
        <v>0.226</v>
      </c>
      <c r="I495" s="133"/>
      <c r="J495" s="134">
        <f t="shared" si="0"/>
        <v>0</v>
      </c>
      <c r="K495" s="130" t="s">
        <v>136</v>
      </c>
      <c r="L495" s="33"/>
      <c r="M495" s="135" t="s">
        <v>19</v>
      </c>
      <c r="N495" s="136" t="s">
        <v>43</v>
      </c>
      <c r="P495" s="137">
        <f t="shared" si="1"/>
        <v>0</v>
      </c>
      <c r="Q495" s="137">
        <v>0</v>
      </c>
      <c r="R495" s="137">
        <f t="shared" si="2"/>
        <v>0</v>
      </c>
      <c r="S495" s="137">
        <v>0</v>
      </c>
      <c r="T495" s="138">
        <f t="shared" si="3"/>
        <v>0</v>
      </c>
      <c r="AR495" s="139" t="s">
        <v>229</v>
      </c>
      <c r="AT495" s="139" t="s">
        <v>132</v>
      </c>
      <c r="AU495" s="139" t="s">
        <v>82</v>
      </c>
      <c r="AY495" s="18" t="s">
        <v>129</v>
      </c>
      <c r="BE495" s="140">
        <f t="shared" si="4"/>
        <v>0</v>
      </c>
      <c r="BF495" s="140">
        <f t="shared" si="5"/>
        <v>0</v>
      </c>
      <c r="BG495" s="140">
        <f t="shared" si="6"/>
        <v>0</v>
      </c>
      <c r="BH495" s="140">
        <f t="shared" si="7"/>
        <v>0</v>
      </c>
      <c r="BI495" s="140">
        <f t="shared" si="8"/>
        <v>0</v>
      </c>
      <c r="BJ495" s="18" t="s">
        <v>80</v>
      </c>
      <c r="BK495" s="140">
        <f t="shared" si="9"/>
        <v>0</v>
      </c>
      <c r="BL495" s="18" t="s">
        <v>229</v>
      </c>
      <c r="BM495" s="139" t="s">
        <v>1025</v>
      </c>
    </row>
    <row r="496" spans="2:47" s="1" customFormat="1" ht="11.25">
      <c r="B496" s="33"/>
      <c r="D496" s="141" t="s">
        <v>139</v>
      </c>
      <c r="F496" s="142" t="s">
        <v>1026</v>
      </c>
      <c r="I496" s="143"/>
      <c r="L496" s="33"/>
      <c r="M496" s="144"/>
      <c r="T496" s="54"/>
      <c r="AT496" s="18" t="s">
        <v>139</v>
      </c>
      <c r="AU496" s="18" t="s">
        <v>82</v>
      </c>
    </row>
    <row r="497" spans="2:63" s="11" customFormat="1" ht="22.9" customHeight="1">
      <c r="B497" s="116"/>
      <c r="D497" s="117" t="s">
        <v>71</v>
      </c>
      <c r="E497" s="126" t="s">
        <v>1027</v>
      </c>
      <c r="F497" s="126" t="s">
        <v>1028</v>
      </c>
      <c r="I497" s="119"/>
      <c r="J497" s="127">
        <f>BK497</f>
        <v>0</v>
      </c>
      <c r="L497" s="116"/>
      <c r="M497" s="121"/>
      <c r="P497" s="122">
        <f>SUM(P498:P515)</f>
        <v>0</v>
      </c>
      <c r="R497" s="122">
        <f>SUM(R498:R515)</f>
        <v>0.06294426</v>
      </c>
      <c r="T497" s="123">
        <f>SUM(T498:T515)</f>
        <v>0</v>
      </c>
      <c r="AR497" s="117" t="s">
        <v>82</v>
      </c>
      <c r="AT497" s="124" t="s">
        <v>71</v>
      </c>
      <c r="AU497" s="124" t="s">
        <v>80</v>
      </c>
      <c r="AY497" s="117" t="s">
        <v>129</v>
      </c>
      <c r="BK497" s="125">
        <f>SUM(BK498:BK515)</f>
        <v>0</v>
      </c>
    </row>
    <row r="498" spans="2:65" s="1" customFormat="1" ht="33" customHeight="1">
      <c r="B498" s="33"/>
      <c r="C498" s="128" t="s">
        <v>1029</v>
      </c>
      <c r="D498" s="128" t="s">
        <v>132</v>
      </c>
      <c r="E498" s="129" t="s">
        <v>1030</v>
      </c>
      <c r="F498" s="130" t="s">
        <v>1031</v>
      </c>
      <c r="G498" s="131" t="s">
        <v>162</v>
      </c>
      <c r="H498" s="132">
        <v>0.534</v>
      </c>
      <c r="I498" s="133"/>
      <c r="J498" s="134">
        <f>ROUND(I498*H498,2)</f>
        <v>0</v>
      </c>
      <c r="K498" s="130" t="s">
        <v>136</v>
      </c>
      <c r="L498" s="33"/>
      <c r="M498" s="135" t="s">
        <v>19</v>
      </c>
      <c r="N498" s="136" t="s">
        <v>43</v>
      </c>
      <c r="P498" s="137">
        <f>O498*H498</f>
        <v>0</v>
      </c>
      <c r="Q498" s="137">
        <v>0.00027</v>
      </c>
      <c r="R498" s="137">
        <f>Q498*H498</f>
        <v>0.00014418000000000002</v>
      </c>
      <c r="S498" s="137">
        <v>0</v>
      </c>
      <c r="T498" s="138">
        <f>S498*H498</f>
        <v>0</v>
      </c>
      <c r="AR498" s="139" t="s">
        <v>229</v>
      </c>
      <c r="AT498" s="139" t="s">
        <v>132</v>
      </c>
      <c r="AU498" s="139" t="s">
        <v>82</v>
      </c>
      <c r="AY498" s="18" t="s">
        <v>129</v>
      </c>
      <c r="BE498" s="140">
        <f>IF(N498="základní",J498,0)</f>
        <v>0</v>
      </c>
      <c r="BF498" s="140">
        <f>IF(N498="snížená",J498,0)</f>
        <v>0</v>
      </c>
      <c r="BG498" s="140">
        <f>IF(N498="zákl. přenesená",J498,0)</f>
        <v>0</v>
      </c>
      <c r="BH498" s="140">
        <f>IF(N498="sníž. přenesená",J498,0)</f>
        <v>0</v>
      </c>
      <c r="BI498" s="140">
        <f>IF(N498="nulová",J498,0)</f>
        <v>0</v>
      </c>
      <c r="BJ498" s="18" t="s">
        <v>80</v>
      </c>
      <c r="BK498" s="140">
        <f>ROUND(I498*H498,2)</f>
        <v>0</v>
      </c>
      <c r="BL498" s="18" t="s">
        <v>229</v>
      </c>
      <c r="BM498" s="139" t="s">
        <v>1032</v>
      </c>
    </row>
    <row r="499" spans="2:47" s="1" customFormat="1" ht="11.25">
      <c r="B499" s="33"/>
      <c r="D499" s="141" t="s">
        <v>139</v>
      </c>
      <c r="F499" s="142" t="s">
        <v>1033</v>
      </c>
      <c r="I499" s="143"/>
      <c r="L499" s="33"/>
      <c r="M499" s="144"/>
      <c r="T499" s="54"/>
      <c r="AT499" s="18" t="s">
        <v>139</v>
      </c>
      <c r="AU499" s="18" t="s">
        <v>82</v>
      </c>
    </row>
    <row r="500" spans="2:51" s="13" customFormat="1" ht="11.25">
      <c r="B500" s="152"/>
      <c r="D500" s="146" t="s">
        <v>141</v>
      </c>
      <c r="E500" s="153" t="s">
        <v>19</v>
      </c>
      <c r="F500" s="154" t="s">
        <v>1034</v>
      </c>
      <c r="H500" s="155">
        <v>0.534</v>
      </c>
      <c r="I500" s="156"/>
      <c r="L500" s="152"/>
      <c r="M500" s="157"/>
      <c r="T500" s="158"/>
      <c r="AT500" s="153" t="s">
        <v>141</v>
      </c>
      <c r="AU500" s="153" t="s">
        <v>82</v>
      </c>
      <c r="AV500" s="13" t="s">
        <v>82</v>
      </c>
      <c r="AW500" s="13" t="s">
        <v>33</v>
      </c>
      <c r="AX500" s="13" t="s">
        <v>80</v>
      </c>
      <c r="AY500" s="153" t="s">
        <v>129</v>
      </c>
    </row>
    <row r="501" spans="2:65" s="1" customFormat="1" ht="24.2" customHeight="1">
      <c r="B501" s="33"/>
      <c r="C501" s="128" t="s">
        <v>1035</v>
      </c>
      <c r="D501" s="128" t="s">
        <v>132</v>
      </c>
      <c r="E501" s="129" t="s">
        <v>1036</v>
      </c>
      <c r="F501" s="130" t="s">
        <v>1037</v>
      </c>
      <c r="G501" s="131" t="s">
        <v>175</v>
      </c>
      <c r="H501" s="132">
        <v>1</v>
      </c>
      <c r="I501" s="133"/>
      <c r="J501" s="134">
        <f>ROUND(I501*H501,2)</f>
        <v>0</v>
      </c>
      <c r="K501" s="130" t="s">
        <v>136</v>
      </c>
      <c r="L501" s="33"/>
      <c r="M501" s="135" t="s">
        <v>19</v>
      </c>
      <c r="N501" s="136" t="s">
        <v>43</v>
      </c>
      <c r="P501" s="137">
        <f>O501*H501</f>
        <v>0</v>
      </c>
      <c r="Q501" s="137">
        <v>0.00027</v>
      </c>
      <c r="R501" s="137">
        <f>Q501*H501</f>
        <v>0.00027</v>
      </c>
      <c r="S501" s="137">
        <v>0</v>
      </c>
      <c r="T501" s="138">
        <f>S501*H501</f>
        <v>0</v>
      </c>
      <c r="AR501" s="139" t="s">
        <v>229</v>
      </c>
      <c r="AT501" s="139" t="s">
        <v>132</v>
      </c>
      <c r="AU501" s="139" t="s">
        <v>82</v>
      </c>
      <c r="AY501" s="18" t="s">
        <v>129</v>
      </c>
      <c r="BE501" s="140">
        <f>IF(N501="základní",J501,0)</f>
        <v>0</v>
      </c>
      <c r="BF501" s="140">
        <f>IF(N501="snížená",J501,0)</f>
        <v>0</v>
      </c>
      <c r="BG501" s="140">
        <f>IF(N501="zákl. přenesená",J501,0)</f>
        <v>0</v>
      </c>
      <c r="BH501" s="140">
        <f>IF(N501="sníž. přenesená",J501,0)</f>
        <v>0</v>
      </c>
      <c r="BI501" s="140">
        <f>IF(N501="nulová",J501,0)</f>
        <v>0</v>
      </c>
      <c r="BJ501" s="18" t="s">
        <v>80</v>
      </c>
      <c r="BK501" s="140">
        <f>ROUND(I501*H501,2)</f>
        <v>0</v>
      </c>
      <c r="BL501" s="18" t="s">
        <v>229</v>
      </c>
      <c r="BM501" s="139" t="s">
        <v>1038</v>
      </c>
    </row>
    <row r="502" spans="2:47" s="1" customFormat="1" ht="11.25">
      <c r="B502" s="33"/>
      <c r="D502" s="141" t="s">
        <v>139</v>
      </c>
      <c r="F502" s="142" t="s">
        <v>1039</v>
      </c>
      <c r="I502" s="143"/>
      <c r="L502" s="33"/>
      <c r="M502" s="144"/>
      <c r="T502" s="54"/>
      <c r="AT502" s="18" t="s">
        <v>139</v>
      </c>
      <c r="AU502" s="18" t="s">
        <v>82</v>
      </c>
    </row>
    <row r="503" spans="2:51" s="13" customFormat="1" ht="11.25">
      <c r="B503" s="152"/>
      <c r="D503" s="146" t="s">
        <v>141</v>
      </c>
      <c r="E503" s="153" t="s">
        <v>19</v>
      </c>
      <c r="F503" s="154" t="s">
        <v>1040</v>
      </c>
      <c r="H503" s="155">
        <v>1</v>
      </c>
      <c r="I503" s="156"/>
      <c r="L503" s="152"/>
      <c r="M503" s="157"/>
      <c r="T503" s="158"/>
      <c r="AT503" s="153" t="s">
        <v>141</v>
      </c>
      <c r="AU503" s="153" t="s">
        <v>82</v>
      </c>
      <c r="AV503" s="13" t="s">
        <v>82</v>
      </c>
      <c r="AW503" s="13" t="s">
        <v>33</v>
      </c>
      <c r="AX503" s="13" t="s">
        <v>80</v>
      </c>
      <c r="AY503" s="153" t="s">
        <v>129</v>
      </c>
    </row>
    <row r="504" spans="2:65" s="1" customFormat="1" ht="24.2" customHeight="1">
      <c r="B504" s="33"/>
      <c r="C504" s="170" t="s">
        <v>1041</v>
      </c>
      <c r="D504" s="170" t="s">
        <v>631</v>
      </c>
      <c r="E504" s="171" t="s">
        <v>1042</v>
      </c>
      <c r="F504" s="172" t="s">
        <v>1043</v>
      </c>
      <c r="G504" s="173" t="s">
        <v>162</v>
      </c>
      <c r="H504" s="174">
        <v>0.534</v>
      </c>
      <c r="I504" s="175"/>
      <c r="J504" s="176">
        <f>ROUND(I504*H504,2)</f>
        <v>0</v>
      </c>
      <c r="K504" s="172" t="s">
        <v>136</v>
      </c>
      <c r="L504" s="177"/>
      <c r="M504" s="178" t="s">
        <v>19</v>
      </c>
      <c r="N504" s="179" t="s">
        <v>43</v>
      </c>
      <c r="P504" s="137">
        <f>O504*H504</f>
        <v>0</v>
      </c>
      <c r="Q504" s="137">
        <v>0.03472</v>
      </c>
      <c r="R504" s="137">
        <f>Q504*H504</f>
        <v>0.01854048</v>
      </c>
      <c r="S504" s="137">
        <v>0</v>
      </c>
      <c r="T504" s="138">
        <f>S504*H504</f>
        <v>0</v>
      </c>
      <c r="AR504" s="139" t="s">
        <v>328</v>
      </c>
      <c r="AT504" s="139" t="s">
        <v>631</v>
      </c>
      <c r="AU504" s="139" t="s">
        <v>82</v>
      </c>
      <c r="AY504" s="18" t="s">
        <v>129</v>
      </c>
      <c r="BE504" s="140">
        <f>IF(N504="základní",J504,0)</f>
        <v>0</v>
      </c>
      <c r="BF504" s="140">
        <f>IF(N504="snížená",J504,0)</f>
        <v>0</v>
      </c>
      <c r="BG504" s="140">
        <f>IF(N504="zákl. přenesená",J504,0)</f>
        <v>0</v>
      </c>
      <c r="BH504" s="140">
        <f>IF(N504="sníž. přenesená",J504,0)</f>
        <v>0</v>
      </c>
      <c r="BI504" s="140">
        <f>IF(N504="nulová",J504,0)</f>
        <v>0</v>
      </c>
      <c r="BJ504" s="18" t="s">
        <v>80</v>
      </c>
      <c r="BK504" s="140">
        <f>ROUND(I504*H504,2)</f>
        <v>0</v>
      </c>
      <c r="BL504" s="18" t="s">
        <v>229</v>
      </c>
      <c r="BM504" s="139" t="s">
        <v>1044</v>
      </c>
    </row>
    <row r="505" spans="2:51" s="13" customFormat="1" ht="11.25">
      <c r="B505" s="152"/>
      <c r="D505" s="146" t="s">
        <v>141</v>
      </c>
      <c r="E505" s="153" t="s">
        <v>19</v>
      </c>
      <c r="F505" s="154" t="s">
        <v>1034</v>
      </c>
      <c r="H505" s="155">
        <v>0.534</v>
      </c>
      <c r="I505" s="156"/>
      <c r="L505" s="152"/>
      <c r="M505" s="157"/>
      <c r="T505" s="158"/>
      <c r="AT505" s="153" t="s">
        <v>141</v>
      </c>
      <c r="AU505" s="153" t="s">
        <v>82</v>
      </c>
      <c r="AV505" s="13" t="s">
        <v>82</v>
      </c>
      <c r="AW505" s="13" t="s">
        <v>33</v>
      </c>
      <c r="AX505" s="13" t="s">
        <v>80</v>
      </c>
      <c r="AY505" s="153" t="s">
        <v>129</v>
      </c>
    </row>
    <row r="506" spans="2:65" s="1" customFormat="1" ht="37.9" customHeight="1">
      <c r="B506" s="33"/>
      <c r="C506" s="128" t="s">
        <v>1045</v>
      </c>
      <c r="D506" s="128" t="s">
        <v>132</v>
      </c>
      <c r="E506" s="129" t="s">
        <v>1046</v>
      </c>
      <c r="F506" s="130" t="s">
        <v>1047</v>
      </c>
      <c r="G506" s="131" t="s">
        <v>175</v>
      </c>
      <c r="H506" s="132">
        <v>1</v>
      </c>
      <c r="I506" s="133"/>
      <c r="J506" s="134">
        <f>ROUND(I506*H506,2)</f>
        <v>0</v>
      </c>
      <c r="K506" s="130" t="s">
        <v>136</v>
      </c>
      <c r="L506" s="33"/>
      <c r="M506" s="135" t="s">
        <v>19</v>
      </c>
      <c r="N506" s="136" t="s">
        <v>43</v>
      </c>
      <c r="P506" s="137">
        <f>O506*H506</f>
        <v>0</v>
      </c>
      <c r="Q506" s="137">
        <v>0.00092</v>
      </c>
      <c r="R506" s="137">
        <f>Q506*H506</f>
        <v>0.00092</v>
      </c>
      <c r="S506" s="137">
        <v>0</v>
      </c>
      <c r="T506" s="138">
        <f>S506*H506</f>
        <v>0</v>
      </c>
      <c r="AR506" s="139" t="s">
        <v>229</v>
      </c>
      <c r="AT506" s="139" t="s">
        <v>132</v>
      </c>
      <c r="AU506" s="139" t="s">
        <v>82</v>
      </c>
      <c r="AY506" s="18" t="s">
        <v>129</v>
      </c>
      <c r="BE506" s="140">
        <f>IF(N506="základní",J506,0)</f>
        <v>0</v>
      </c>
      <c r="BF506" s="140">
        <f>IF(N506="snížená",J506,0)</f>
        <v>0</v>
      </c>
      <c r="BG506" s="140">
        <f>IF(N506="zákl. přenesená",J506,0)</f>
        <v>0</v>
      </c>
      <c r="BH506" s="140">
        <f>IF(N506="sníž. přenesená",J506,0)</f>
        <v>0</v>
      </c>
      <c r="BI506" s="140">
        <f>IF(N506="nulová",J506,0)</f>
        <v>0</v>
      </c>
      <c r="BJ506" s="18" t="s">
        <v>80</v>
      </c>
      <c r="BK506" s="140">
        <f>ROUND(I506*H506,2)</f>
        <v>0</v>
      </c>
      <c r="BL506" s="18" t="s">
        <v>229</v>
      </c>
      <c r="BM506" s="139" t="s">
        <v>1048</v>
      </c>
    </row>
    <row r="507" spans="2:47" s="1" customFormat="1" ht="11.25">
      <c r="B507" s="33"/>
      <c r="D507" s="141" t="s">
        <v>139</v>
      </c>
      <c r="F507" s="142" t="s">
        <v>1049</v>
      </c>
      <c r="I507" s="143"/>
      <c r="L507" s="33"/>
      <c r="M507" s="144"/>
      <c r="T507" s="54"/>
      <c r="AT507" s="18" t="s">
        <v>139</v>
      </c>
      <c r="AU507" s="18" t="s">
        <v>82</v>
      </c>
    </row>
    <row r="508" spans="2:51" s="13" customFormat="1" ht="11.25">
      <c r="B508" s="152"/>
      <c r="D508" s="146" t="s">
        <v>141</v>
      </c>
      <c r="E508" s="153" t="s">
        <v>19</v>
      </c>
      <c r="F508" s="154" t="s">
        <v>1050</v>
      </c>
      <c r="H508" s="155">
        <v>1</v>
      </c>
      <c r="I508" s="156"/>
      <c r="L508" s="152"/>
      <c r="M508" s="157"/>
      <c r="T508" s="158"/>
      <c r="AT508" s="153" t="s">
        <v>141</v>
      </c>
      <c r="AU508" s="153" t="s">
        <v>82</v>
      </c>
      <c r="AV508" s="13" t="s">
        <v>82</v>
      </c>
      <c r="AW508" s="13" t="s">
        <v>33</v>
      </c>
      <c r="AX508" s="13" t="s">
        <v>80</v>
      </c>
      <c r="AY508" s="153" t="s">
        <v>129</v>
      </c>
    </row>
    <row r="509" spans="2:65" s="1" customFormat="1" ht="24.2" customHeight="1">
      <c r="B509" s="33"/>
      <c r="C509" s="170" t="s">
        <v>1051</v>
      </c>
      <c r="D509" s="170" t="s">
        <v>631</v>
      </c>
      <c r="E509" s="171" t="s">
        <v>1052</v>
      </c>
      <c r="F509" s="172" t="s">
        <v>1053</v>
      </c>
      <c r="G509" s="173" t="s">
        <v>162</v>
      </c>
      <c r="H509" s="174">
        <v>1.665</v>
      </c>
      <c r="I509" s="175"/>
      <c r="J509" s="176">
        <f>ROUND(I509*H509,2)</f>
        <v>0</v>
      </c>
      <c r="K509" s="172" t="s">
        <v>136</v>
      </c>
      <c r="L509" s="177"/>
      <c r="M509" s="178" t="s">
        <v>19</v>
      </c>
      <c r="N509" s="179" t="s">
        <v>43</v>
      </c>
      <c r="P509" s="137">
        <f>O509*H509</f>
        <v>0</v>
      </c>
      <c r="Q509" s="137">
        <v>0.02544</v>
      </c>
      <c r="R509" s="137">
        <f>Q509*H509</f>
        <v>0.0423576</v>
      </c>
      <c r="S509" s="137">
        <v>0</v>
      </c>
      <c r="T509" s="138">
        <f>S509*H509</f>
        <v>0</v>
      </c>
      <c r="AR509" s="139" t="s">
        <v>328</v>
      </c>
      <c r="AT509" s="139" t="s">
        <v>631</v>
      </c>
      <c r="AU509" s="139" t="s">
        <v>82</v>
      </c>
      <c r="AY509" s="18" t="s">
        <v>129</v>
      </c>
      <c r="BE509" s="140">
        <f>IF(N509="základní",J509,0)</f>
        <v>0</v>
      </c>
      <c r="BF509" s="140">
        <f>IF(N509="snížená",J509,0)</f>
        <v>0</v>
      </c>
      <c r="BG509" s="140">
        <f>IF(N509="zákl. přenesená",J509,0)</f>
        <v>0</v>
      </c>
      <c r="BH509" s="140">
        <f>IF(N509="sníž. přenesená",J509,0)</f>
        <v>0</v>
      </c>
      <c r="BI509" s="140">
        <f>IF(N509="nulová",J509,0)</f>
        <v>0</v>
      </c>
      <c r="BJ509" s="18" t="s">
        <v>80</v>
      </c>
      <c r="BK509" s="140">
        <f>ROUND(I509*H509,2)</f>
        <v>0</v>
      </c>
      <c r="BL509" s="18" t="s">
        <v>229</v>
      </c>
      <c r="BM509" s="139" t="s">
        <v>1054</v>
      </c>
    </row>
    <row r="510" spans="2:51" s="13" customFormat="1" ht="11.25">
      <c r="B510" s="152"/>
      <c r="D510" s="146" t="s">
        <v>141</v>
      </c>
      <c r="E510" s="153" t="s">
        <v>19</v>
      </c>
      <c r="F510" s="154" t="s">
        <v>1055</v>
      </c>
      <c r="H510" s="155">
        <v>1.665</v>
      </c>
      <c r="I510" s="156"/>
      <c r="L510" s="152"/>
      <c r="M510" s="157"/>
      <c r="T510" s="158"/>
      <c r="AT510" s="153" t="s">
        <v>141</v>
      </c>
      <c r="AU510" s="153" t="s">
        <v>82</v>
      </c>
      <c r="AV510" s="13" t="s">
        <v>82</v>
      </c>
      <c r="AW510" s="13" t="s">
        <v>33</v>
      </c>
      <c r="AX510" s="13" t="s">
        <v>80</v>
      </c>
      <c r="AY510" s="153" t="s">
        <v>129</v>
      </c>
    </row>
    <row r="511" spans="2:65" s="1" customFormat="1" ht="33" customHeight="1">
      <c r="B511" s="33"/>
      <c r="C511" s="128" t="s">
        <v>1056</v>
      </c>
      <c r="D511" s="128" t="s">
        <v>132</v>
      </c>
      <c r="E511" s="129" t="s">
        <v>1057</v>
      </c>
      <c r="F511" s="130" t="s">
        <v>1058</v>
      </c>
      <c r="G511" s="131" t="s">
        <v>191</v>
      </c>
      <c r="H511" s="132">
        <v>0.89</v>
      </c>
      <c r="I511" s="133"/>
      <c r="J511" s="134">
        <f>ROUND(I511*H511,2)</f>
        <v>0</v>
      </c>
      <c r="K511" s="130" t="s">
        <v>136</v>
      </c>
      <c r="L511" s="33"/>
      <c r="M511" s="135" t="s">
        <v>19</v>
      </c>
      <c r="N511" s="136" t="s">
        <v>43</v>
      </c>
      <c r="P511" s="137">
        <f>O511*H511</f>
        <v>0</v>
      </c>
      <c r="Q511" s="137">
        <v>0</v>
      </c>
      <c r="R511" s="137">
        <f>Q511*H511</f>
        <v>0</v>
      </c>
      <c r="S511" s="137">
        <v>0</v>
      </c>
      <c r="T511" s="138">
        <f>S511*H511</f>
        <v>0</v>
      </c>
      <c r="AR511" s="139" t="s">
        <v>229</v>
      </c>
      <c r="AT511" s="139" t="s">
        <v>132</v>
      </c>
      <c r="AU511" s="139" t="s">
        <v>82</v>
      </c>
      <c r="AY511" s="18" t="s">
        <v>129</v>
      </c>
      <c r="BE511" s="140">
        <f>IF(N511="základní",J511,0)</f>
        <v>0</v>
      </c>
      <c r="BF511" s="140">
        <f>IF(N511="snížená",J511,0)</f>
        <v>0</v>
      </c>
      <c r="BG511" s="140">
        <f>IF(N511="zákl. přenesená",J511,0)</f>
        <v>0</v>
      </c>
      <c r="BH511" s="140">
        <f>IF(N511="sníž. přenesená",J511,0)</f>
        <v>0</v>
      </c>
      <c r="BI511" s="140">
        <f>IF(N511="nulová",J511,0)</f>
        <v>0</v>
      </c>
      <c r="BJ511" s="18" t="s">
        <v>80</v>
      </c>
      <c r="BK511" s="140">
        <f>ROUND(I511*H511,2)</f>
        <v>0</v>
      </c>
      <c r="BL511" s="18" t="s">
        <v>229</v>
      </c>
      <c r="BM511" s="139" t="s">
        <v>1059</v>
      </c>
    </row>
    <row r="512" spans="2:47" s="1" customFormat="1" ht="11.25">
      <c r="B512" s="33"/>
      <c r="D512" s="141" t="s">
        <v>139</v>
      </c>
      <c r="F512" s="142" t="s">
        <v>1060</v>
      </c>
      <c r="I512" s="143"/>
      <c r="L512" s="33"/>
      <c r="M512" s="144"/>
      <c r="T512" s="54"/>
      <c r="AT512" s="18" t="s">
        <v>139</v>
      </c>
      <c r="AU512" s="18" t="s">
        <v>82</v>
      </c>
    </row>
    <row r="513" spans="2:65" s="1" customFormat="1" ht="16.5" customHeight="1">
      <c r="B513" s="33"/>
      <c r="C513" s="170" t="s">
        <v>1061</v>
      </c>
      <c r="D513" s="170" t="s">
        <v>631</v>
      </c>
      <c r="E513" s="171" t="s">
        <v>1062</v>
      </c>
      <c r="F513" s="172" t="s">
        <v>1063</v>
      </c>
      <c r="G513" s="173" t="s">
        <v>191</v>
      </c>
      <c r="H513" s="174">
        <v>0.89</v>
      </c>
      <c r="I513" s="175"/>
      <c r="J513" s="176">
        <f>ROUND(I513*H513,2)</f>
        <v>0</v>
      </c>
      <c r="K513" s="172" t="s">
        <v>136</v>
      </c>
      <c r="L513" s="177"/>
      <c r="M513" s="178" t="s">
        <v>19</v>
      </c>
      <c r="N513" s="179" t="s">
        <v>43</v>
      </c>
      <c r="P513" s="137">
        <f>O513*H513</f>
        <v>0</v>
      </c>
      <c r="Q513" s="137">
        <v>0.0008</v>
      </c>
      <c r="R513" s="137">
        <f>Q513*H513</f>
        <v>0.0007120000000000001</v>
      </c>
      <c r="S513" s="137">
        <v>0</v>
      </c>
      <c r="T513" s="138">
        <f>S513*H513</f>
        <v>0</v>
      </c>
      <c r="AR513" s="139" t="s">
        <v>328</v>
      </c>
      <c r="AT513" s="139" t="s">
        <v>631</v>
      </c>
      <c r="AU513" s="139" t="s">
        <v>82</v>
      </c>
      <c r="AY513" s="18" t="s">
        <v>129</v>
      </c>
      <c r="BE513" s="140">
        <f>IF(N513="základní",J513,0)</f>
        <v>0</v>
      </c>
      <c r="BF513" s="140">
        <f>IF(N513="snížená",J513,0)</f>
        <v>0</v>
      </c>
      <c r="BG513" s="140">
        <f>IF(N513="zákl. přenesená",J513,0)</f>
        <v>0</v>
      </c>
      <c r="BH513" s="140">
        <f>IF(N513="sníž. přenesená",J513,0)</f>
        <v>0</v>
      </c>
      <c r="BI513" s="140">
        <f>IF(N513="nulová",J513,0)</f>
        <v>0</v>
      </c>
      <c r="BJ513" s="18" t="s">
        <v>80</v>
      </c>
      <c r="BK513" s="140">
        <f>ROUND(I513*H513,2)</f>
        <v>0</v>
      </c>
      <c r="BL513" s="18" t="s">
        <v>229</v>
      </c>
      <c r="BM513" s="139" t="s">
        <v>1064</v>
      </c>
    </row>
    <row r="514" spans="2:65" s="1" customFormat="1" ht="49.15" customHeight="1">
      <c r="B514" s="33"/>
      <c r="C514" s="128" t="s">
        <v>1065</v>
      </c>
      <c r="D514" s="128" t="s">
        <v>132</v>
      </c>
      <c r="E514" s="129" t="s">
        <v>1066</v>
      </c>
      <c r="F514" s="130" t="s">
        <v>1067</v>
      </c>
      <c r="G514" s="131" t="s">
        <v>255</v>
      </c>
      <c r="H514" s="132">
        <v>0.063</v>
      </c>
      <c r="I514" s="133"/>
      <c r="J514" s="134">
        <f>ROUND(I514*H514,2)</f>
        <v>0</v>
      </c>
      <c r="K514" s="130" t="s">
        <v>136</v>
      </c>
      <c r="L514" s="33"/>
      <c r="M514" s="135" t="s">
        <v>19</v>
      </c>
      <c r="N514" s="136" t="s">
        <v>43</v>
      </c>
      <c r="P514" s="137">
        <f>O514*H514</f>
        <v>0</v>
      </c>
      <c r="Q514" s="137">
        <v>0</v>
      </c>
      <c r="R514" s="137">
        <f>Q514*H514</f>
        <v>0</v>
      </c>
      <c r="S514" s="137">
        <v>0</v>
      </c>
      <c r="T514" s="138">
        <f>S514*H514</f>
        <v>0</v>
      </c>
      <c r="AR514" s="139" t="s">
        <v>229</v>
      </c>
      <c r="AT514" s="139" t="s">
        <v>132</v>
      </c>
      <c r="AU514" s="139" t="s">
        <v>82</v>
      </c>
      <c r="AY514" s="18" t="s">
        <v>129</v>
      </c>
      <c r="BE514" s="140">
        <f>IF(N514="základní",J514,0)</f>
        <v>0</v>
      </c>
      <c r="BF514" s="140">
        <f>IF(N514="snížená",J514,0)</f>
        <v>0</v>
      </c>
      <c r="BG514" s="140">
        <f>IF(N514="zákl. přenesená",J514,0)</f>
        <v>0</v>
      </c>
      <c r="BH514" s="140">
        <f>IF(N514="sníž. přenesená",J514,0)</f>
        <v>0</v>
      </c>
      <c r="BI514" s="140">
        <f>IF(N514="nulová",J514,0)</f>
        <v>0</v>
      </c>
      <c r="BJ514" s="18" t="s">
        <v>80</v>
      </c>
      <c r="BK514" s="140">
        <f>ROUND(I514*H514,2)</f>
        <v>0</v>
      </c>
      <c r="BL514" s="18" t="s">
        <v>229</v>
      </c>
      <c r="BM514" s="139" t="s">
        <v>1068</v>
      </c>
    </row>
    <row r="515" spans="2:47" s="1" customFormat="1" ht="11.25">
      <c r="B515" s="33"/>
      <c r="D515" s="141" t="s">
        <v>139</v>
      </c>
      <c r="F515" s="142" t="s">
        <v>1069</v>
      </c>
      <c r="I515" s="143"/>
      <c r="L515" s="33"/>
      <c r="M515" s="144"/>
      <c r="T515" s="54"/>
      <c r="AT515" s="18" t="s">
        <v>139</v>
      </c>
      <c r="AU515" s="18" t="s">
        <v>82</v>
      </c>
    </row>
    <row r="516" spans="2:63" s="11" customFormat="1" ht="22.9" customHeight="1">
      <c r="B516" s="116"/>
      <c r="D516" s="117" t="s">
        <v>71</v>
      </c>
      <c r="E516" s="126" t="s">
        <v>424</v>
      </c>
      <c r="F516" s="126" t="s">
        <v>425</v>
      </c>
      <c r="I516" s="119"/>
      <c r="J516" s="127">
        <f>BK516</f>
        <v>0</v>
      </c>
      <c r="L516" s="116"/>
      <c r="M516" s="121"/>
      <c r="P516" s="122">
        <f>SUM(P517:P547)</f>
        <v>0</v>
      </c>
      <c r="R516" s="122">
        <f>SUM(R517:R547)</f>
        <v>0.6786566000000002</v>
      </c>
      <c r="T516" s="123">
        <f>SUM(T517:T547)</f>
        <v>0</v>
      </c>
      <c r="AR516" s="117" t="s">
        <v>82</v>
      </c>
      <c r="AT516" s="124" t="s">
        <v>71</v>
      </c>
      <c r="AU516" s="124" t="s">
        <v>80</v>
      </c>
      <c r="AY516" s="117" t="s">
        <v>129</v>
      </c>
      <c r="BK516" s="125">
        <f>SUM(BK517:BK547)</f>
        <v>0</v>
      </c>
    </row>
    <row r="517" spans="2:65" s="1" customFormat="1" ht="24.2" customHeight="1">
      <c r="B517" s="33"/>
      <c r="C517" s="128" t="s">
        <v>1070</v>
      </c>
      <c r="D517" s="128" t="s">
        <v>132</v>
      </c>
      <c r="E517" s="129" t="s">
        <v>1071</v>
      </c>
      <c r="F517" s="130" t="s">
        <v>1072</v>
      </c>
      <c r="G517" s="131" t="s">
        <v>175</v>
      </c>
      <c r="H517" s="132">
        <v>1</v>
      </c>
      <c r="I517" s="133"/>
      <c r="J517" s="134">
        <f>ROUND(I517*H517,2)</f>
        <v>0</v>
      </c>
      <c r="K517" s="130" t="s">
        <v>136</v>
      </c>
      <c r="L517" s="33"/>
      <c r="M517" s="135" t="s">
        <v>19</v>
      </c>
      <c r="N517" s="136" t="s">
        <v>43</v>
      </c>
      <c r="P517" s="137">
        <f>O517*H517</f>
        <v>0</v>
      </c>
      <c r="Q517" s="137">
        <v>0</v>
      </c>
      <c r="R517" s="137">
        <f>Q517*H517</f>
        <v>0</v>
      </c>
      <c r="S517" s="137">
        <v>0</v>
      </c>
      <c r="T517" s="138">
        <f>S517*H517</f>
        <v>0</v>
      </c>
      <c r="AR517" s="139" t="s">
        <v>229</v>
      </c>
      <c r="AT517" s="139" t="s">
        <v>132</v>
      </c>
      <c r="AU517" s="139" t="s">
        <v>82</v>
      </c>
      <c r="AY517" s="18" t="s">
        <v>129</v>
      </c>
      <c r="BE517" s="140">
        <f>IF(N517="základní",J517,0)</f>
        <v>0</v>
      </c>
      <c r="BF517" s="140">
        <f>IF(N517="snížená",J517,0)</f>
        <v>0</v>
      </c>
      <c r="BG517" s="140">
        <f>IF(N517="zákl. přenesená",J517,0)</f>
        <v>0</v>
      </c>
      <c r="BH517" s="140">
        <f>IF(N517="sníž. přenesená",J517,0)</f>
        <v>0</v>
      </c>
      <c r="BI517" s="140">
        <f>IF(N517="nulová",J517,0)</f>
        <v>0</v>
      </c>
      <c r="BJ517" s="18" t="s">
        <v>80</v>
      </c>
      <c r="BK517" s="140">
        <f>ROUND(I517*H517,2)</f>
        <v>0</v>
      </c>
      <c r="BL517" s="18" t="s">
        <v>229</v>
      </c>
      <c r="BM517" s="139" t="s">
        <v>1073</v>
      </c>
    </row>
    <row r="518" spans="2:47" s="1" customFormat="1" ht="11.25">
      <c r="B518" s="33"/>
      <c r="D518" s="141" t="s">
        <v>139</v>
      </c>
      <c r="F518" s="142" t="s">
        <v>1074</v>
      </c>
      <c r="I518" s="143"/>
      <c r="L518" s="33"/>
      <c r="M518" s="144"/>
      <c r="T518" s="54"/>
      <c r="AT518" s="18" t="s">
        <v>139</v>
      </c>
      <c r="AU518" s="18" t="s">
        <v>82</v>
      </c>
    </row>
    <row r="519" spans="2:51" s="13" customFormat="1" ht="11.25">
      <c r="B519" s="152"/>
      <c r="D519" s="146" t="s">
        <v>141</v>
      </c>
      <c r="E519" s="153" t="s">
        <v>19</v>
      </c>
      <c r="F519" s="154" t="s">
        <v>1075</v>
      </c>
      <c r="H519" s="155">
        <v>1</v>
      </c>
      <c r="I519" s="156"/>
      <c r="L519" s="152"/>
      <c r="M519" s="157"/>
      <c r="T519" s="158"/>
      <c r="AT519" s="153" t="s">
        <v>141</v>
      </c>
      <c r="AU519" s="153" t="s">
        <v>82</v>
      </c>
      <c r="AV519" s="13" t="s">
        <v>82</v>
      </c>
      <c r="AW519" s="13" t="s">
        <v>33</v>
      </c>
      <c r="AX519" s="13" t="s">
        <v>80</v>
      </c>
      <c r="AY519" s="153" t="s">
        <v>129</v>
      </c>
    </row>
    <row r="520" spans="2:65" s="1" customFormat="1" ht="24.2" customHeight="1">
      <c r="B520" s="33"/>
      <c r="C520" s="170" t="s">
        <v>1076</v>
      </c>
      <c r="D520" s="170" t="s">
        <v>631</v>
      </c>
      <c r="E520" s="171" t="s">
        <v>1077</v>
      </c>
      <c r="F520" s="172" t="s">
        <v>1078</v>
      </c>
      <c r="G520" s="173" t="s">
        <v>175</v>
      </c>
      <c r="H520" s="174">
        <v>1</v>
      </c>
      <c r="I520" s="175"/>
      <c r="J520" s="176">
        <f>ROUND(I520*H520,2)</f>
        <v>0</v>
      </c>
      <c r="K520" s="172" t="s">
        <v>19</v>
      </c>
      <c r="L520" s="177"/>
      <c r="M520" s="178" t="s">
        <v>19</v>
      </c>
      <c r="N520" s="179" t="s">
        <v>43</v>
      </c>
      <c r="P520" s="137">
        <f>O520*H520</f>
        <v>0</v>
      </c>
      <c r="Q520" s="137">
        <v>0.0081</v>
      </c>
      <c r="R520" s="137">
        <f>Q520*H520</f>
        <v>0.0081</v>
      </c>
      <c r="S520" s="137">
        <v>0</v>
      </c>
      <c r="T520" s="138">
        <f>S520*H520</f>
        <v>0</v>
      </c>
      <c r="AR520" s="139" t="s">
        <v>328</v>
      </c>
      <c r="AT520" s="139" t="s">
        <v>631</v>
      </c>
      <c r="AU520" s="139" t="s">
        <v>82</v>
      </c>
      <c r="AY520" s="18" t="s">
        <v>129</v>
      </c>
      <c r="BE520" s="140">
        <f>IF(N520="základní",J520,0)</f>
        <v>0</v>
      </c>
      <c r="BF520" s="140">
        <f>IF(N520="snížená",J520,0)</f>
        <v>0</v>
      </c>
      <c r="BG520" s="140">
        <f>IF(N520="zákl. přenesená",J520,0)</f>
        <v>0</v>
      </c>
      <c r="BH520" s="140">
        <f>IF(N520="sníž. přenesená",J520,0)</f>
        <v>0</v>
      </c>
      <c r="BI520" s="140">
        <f>IF(N520="nulová",J520,0)</f>
        <v>0</v>
      </c>
      <c r="BJ520" s="18" t="s">
        <v>80</v>
      </c>
      <c r="BK520" s="140">
        <f>ROUND(I520*H520,2)</f>
        <v>0</v>
      </c>
      <c r="BL520" s="18" t="s">
        <v>229</v>
      </c>
      <c r="BM520" s="139" t="s">
        <v>1079</v>
      </c>
    </row>
    <row r="521" spans="2:51" s="13" customFormat="1" ht="11.25">
      <c r="B521" s="152"/>
      <c r="D521" s="146" t="s">
        <v>141</v>
      </c>
      <c r="E521" s="153" t="s">
        <v>19</v>
      </c>
      <c r="F521" s="154" t="s">
        <v>1075</v>
      </c>
      <c r="H521" s="155">
        <v>1</v>
      </c>
      <c r="I521" s="156"/>
      <c r="L521" s="152"/>
      <c r="M521" s="157"/>
      <c r="T521" s="158"/>
      <c r="AT521" s="153" t="s">
        <v>141</v>
      </c>
      <c r="AU521" s="153" t="s">
        <v>82</v>
      </c>
      <c r="AV521" s="13" t="s">
        <v>82</v>
      </c>
      <c r="AW521" s="13" t="s">
        <v>33</v>
      </c>
      <c r="AX521" s="13" t="s">
        <v>80</v>
      </c>
      <c r="AY521" s="153" t="s">
        <v>129</v>
      </c>
    </row>
    <row r="522" spans="2:65" s="1" customFormat="1" ht="37.9" customHeight="1">
      <c r="B522" s="33"/>
      <c r="C522" s="128" t="s">
        <v>1080</v>
      </c>
      <c r="D522" s="128" t="s">
        <v>132</v>
      </c>
      <c r="E522" s="129" t="s">
        <v>1081</v>
      </c>
      <c r="F522" s="130" t="s">
        <v>1082</v>
      </c>
      <c r="G522" s="131" t="s">
        <v>162</v>
      </c>
      <c r="H522" s="132">
        <v>0.32</v>
      </c>
      <c r="I522" s="133"/>
      <c r="J522" s="134">
        <f>ROUND(I522*H522,2)</f>
        <v>0</v>
      </c>
      <c r="K522" s="130" t="s">
        <v>136</v>
      </c>
      <c r="L522" s="33"/>
      <c r="M522" s="135" t="s">
        <v>19</v>
      </c>
      <c r="N522" s="136" t="s">
        <v>43</v>
      </c>
      <c r="P522" s="137">
        <f>O522*H522</f>
        <v>0</v>
      </c>
      <c r="Q522" s="137">
        <v>0.00013</v>
      </c>
      <c r="R522" s="137">
        <f>Q522*H522</f>
        <v>4.1599999999999995E-05</v>
      </c>
      <c r="S522" s="137">
        <v>0</v>
      </c>
      <c r="T522" s="138">
        <f>S522*H522</f>
        <v>0</v>
      </c>
      <c r="AR522" s="139" t="s">
        <v>229</v>
      </c>
      <c r="AT522" s="139" t="s">
        <v>132</v>
      </c>
      <c r="AU522" s="139" t="s">
        <v>82</v>
      </c>
      <c r="AY522" s="18" t="s">
        <v>129</v>
      </c>
      <c r="BE522" s="140">
        <f>IF(N522="základní",J522,0)</f>
        <v>0</v>
      </c>
      <c r="BF522" s="140">
        <f>IF(N522="snížená",J522,0)</f>
        <v>0</v>
      </c>
      <c r="BG522" s="140">
        <f>IF(N522="zákl. přenesená",J522,0)</f>
        <v>0</v>
      </c>
      <c r="BH522" s="140">
        <f>IF(N522="sníž. přenesená",J522,0)</f>
        <v>0</v>
      </c>
      <c r="BI522" s="140">
        <f>IF(N522="nulová",J522,0)</f>
        <v>0</v>
      </c>
      <c r="BJ522" s="18" t="s">
        <v>80</v>
      </c>
      <c r="BK522" s="140">
        <f>ROUND(I522*H522,2)</f>
        <v>0</v>
      </c>
      <c r="BL522" s="18" t="s">
        <v>229</v>
      </c>
      <c r="BM522" s="139" t="s">
        <v>1083</v>
      </c>
    </row>
    <row r="523" spans="2:47" s="1" customFormat="1" ht="11.25">
      <c r="B523" s="33"/>
      <c r="D523" s="141" t="s">
        <v>139</v>
      </c>
      <c r="F523" s="142" t="s">
        <v>1084</v>
      </c>
      <c r="I523" s="143"/>
      <c r="L523" s="33"/>
      <c r="M523" s="144"/>
      <c r="T523" s="54"/>
      <c r="AT523" s="18" t="s">
        <v>139</v>
      </c>
      <c r="AU523" s="18" t="s">
        <v>82</v>
      </c>
    </row>
    <row r="524" spans="2:51" s="13" customFormat="1" ht="11.25">
      <c r="B524" s="152"/>
      <c r="D524" s="146" t="s">
        <v>141</v>
      </c>
      <c r="E524" s="153" t="s">
        <v>19</v>
      </c>
      <c r="F524" s="154" t="s">
        <v>1085</v>
      </c>
      <c r="H524" s="155">
        <v>0.32</v>
      </c>
      <c r="I524" s="156"/>
      <c r="L524" s="152"/>
      <c r="M524" s="157"/>
      <c r="T524" s="158"/>
      <c r="AT524" s="153" t="s">
        <v>141</v>
      </c>
      <c r="AU524" s="153" t="s">
        <v>82</v>
      </c>
      <c r="AV524" s="13" t="s">
        <v>82</v>
      </c>
      <c r="AW524" s="13" t="s">
        <v>33</v>
      </c>
      <c r="AX524" s="13" t="s">
        <v>80</v>
      </c>
      <c r="AY524" s="153" t="s">
        <v>129</v>
      </c>
    </row>
    <row r="525" spans="2:65" s="1" customFormat="1" ht="16.5" customHeight="1">
      <c r="B525" s="33"/>
      <c r="C525" s="170" t="s">
        <v>1086</v>
      </c>
      <c r="D525" s="170" t="s">
        <v>631</v>
      </c>
      <c r="E525" s="171" t="s">
        <v>1087</v>
      </c>
      <c r="F525" s="172" t="s">
        <v>1088</v>
      </c>
      <c r="G525" s="173" t="s">
        <v>175</v>
      </c>
      <c r="H525" s="174">
        <v>2</v>
      </c>
      <c r="I525" s="175"/>
      <c r="J525" s="176">
        <f>ROUND(I525*H525,2)</f>
        <v>0</v>
      </c>
      <c r="K525" s="172" t="s">
        <v>136</v>
      </c>
      <c r="L525" s="177"/>
      <c r="M525" s="178" t="s">
        <v>19</v>
      </c>
      <c r="N525" s="179" t="s">
        <v>43</v>
      </c>
      <c r="P525" s="137">
        <f>O525*H525</f>
        <v>0</v>
      </c>
      <c r="Q525" s="137">
        <v>0.00109</v>
      </c>
      <c r="R525" s="137">
        <f>Q525*H525</f>
        <v>0.00218</v>
      </c>
      <c r="S525" s="137">
        <v>0</v>
      </c>
      <c r="T525" s="138">
        <f>S525*H525</f>
        <v>0</v>
      </c>
      <c r="AR525" s="139" t="s">
        <v>328</v>
      </c>
      <c r="AT525" s="139" t="s">
        <v>631</v>
      </c>
      <c r="AU525" s="139" t="s">
        <v>82</v>
      </c>
      <c r="AY525" s="18" t="s">
        <v>129</v>
      </c>
      <c r="BE525" s="140">
        <f>IF(N525="základní",J525,0)</f>
        <v>0</v>
      </c>
      <c r="BF525" s="140">
        <f>IF(N525="snížená",J525,0)</f>
        <v>0</v>
      </c>
      <c r="BG525" s="140">
        <f>IF(N525="zákl. přenesená",J525,0)</f>
        <v>0</v>
      </c>
      <c r="BH525" s="140">
        <f>IF(N525="sníž. přenesená",J525,0)</f>
        <v>0</v>
      </c>
      <c r="BI525" s="140">
        <f>IF(N525="nulová",J525,0)</f>
        <v>0</v>
      </c>
      <c r="BJ525" s="18" t="s">
        <v>80</v>
      </c>
      <c r="BK525" s="140">
        <f>ROUND(I525*H525,2)</f>
        <v>0</v>
      </c>
      <c r="BL525" s="18" t="s">
        <v>229</v>
      </c>
      <c r="BM525" s="139" t="s">
        <v>1089</v>
      </c>
    </row>
    <row r="526" spans="2:65" s="1" customFormat="1" ht="24.2" customHeight="1">
      <c r="B526" s="33"/>
      <c r="C526" s="128" t="s">
        <v>1090</v>
      </c>
      <c r="D526" s="128" t="s">
        <v>132</v>
      </c>
      <c r="E526" s="129" t="s">
        <v>1091</v>
      </c>
      <c r="F526" s="130" t="s">
        <v>1092</v>
      </c>
      <c r="G526" s="131" t="s">
        <v>191</v>
      </c>
      <c r="H526" s="132">
        <v>12.35</v>
      </c>
      <c r="I526" s="133"/>
      <c r="J526" s="134">
        <f>ROUND(I526*H526,2)</f>
        <v>0</v>
      </c>
      <c r="K526" s="130" t="s">
        <v>136</v>
      </c>
      <c r="L526" s="33"/>
      <c r="M526" s="135" t="s">
        <v>19</v>
      </c>
      <c r="N526" s="136" t="s">
        <v>43</v>
      </c>
      <c r="P526" s="137">
        <f>O526*H526</f>
        <v>0</v>
      </c>
      <c r="Q526" s="137">
        <v>0</v>
      </c>
      <c r="R526" s="137">
        <f>Q526*H526</f>
        <v>0</v>
      </c>
      <c r="S526" s="137">
        <v>0</v>
      </c>
      <c r="T526" s="138">
        <f>S526*H526</f>
        <v>0</v>
      </c>
      <c r="AR526" s="139" t="s">
        <v>229</v>
      </c>
      <c r="AT526" s="139" t="s">
        <v>132</v>
      </c>
      <c r="AU526" s="139" t="s">
        <v>82</v>
      </c>
      <c r="AY526" s="18" t="s">
        <v>129</v>
      </c>
      <c r="BE526" s="140">
        <f>IF(N526="základní",J526,0)</f>
        <v>0</v>
      </c>
      <c r="BF526" s="140">
        <f>IF(N526="snížená",J526,0)</f>
        <v>0</v>
      </c>
      <c r="BG526" s="140">
        <f>IF(N526="zákl. přenesená",J526,0)</f>
        <v>0</v>
      </c>
      <c r="BH526" s="140">
        <f>IF(N526="sníž. přenesená",J526,0)</f>
        <v>0</v>
      </c>
      <c r="BI526" s="140">
        <f>IF(N526="nulová",J526,0)</f>
        <v>0</v>
      </c>
      <c r="BJ526" s="18" t="s">
        <v>80</v>
      </c>
      <c r="BK526" s="140">
        <f>ROUND(I526*H526,2)</f>
        <v>0</v>
      </c>
      <c r="BL526" s="18" t="s">
        <v>229</v>
      </c>
      <c r="BM526" s="139" t="s">
        <v>1093</v>
      </c>
    </row>
    <row r="527" spans="2:47" s="1" customFormat="1" ht="11.25">
      <c r="B527" s="33"/>
      <c r="D527" s="141" t="s">
        <v>139</v>
      </c>
      <c r="F527" s="142" t="s">
        <v>1094</v>
      </c>
      <c r="I527" s="143"/>
      <c r="L527" s="33"/>
      <c r="M527" s="144"/>
      <c r="T527" s="54"/>
      <c r="AT527" s="18" t="s">
        <v>139</v>
      </c>
      <c r="AU527" s="18" t="s">
        <v>82</v>
      </c>
    </row>
    <row r="528" spans="2:51" s="13" customFormat="1" ht="11.25">
      <c r="B528" s="152"/>
      <c r="D528" s="146" t="s">
        <v>141</v>
      </c>
      <c r="E528" s="153" t="s">
        <v>19</v>
      </c>
      <c r="F528" s="154" t="s">
        <v>1095</v>
      </c>
      <c r="H528" s="155">
        <v>5.5</v>
      </c>
      <c r="I528" s="156"/>
      <c r="L528" s="152"/>
      <c r="M528" s="157"/>
      <c r="T528" s="158"/>
      <c r="AT528" s="153" t="s">
        <v>141</v>
      </c>
      <c r="AU528" s="153" t="s">
        <v>82</v>
      </c>
      <c r="AV528" s="13" t="s">
        <v>82</v>
      </c>
      <c r="AW528" s="13" t="s">
        <v>33</v>
      </c>
      <c r="AX528" s="13" t="s">
        <v>72</v>
      </c>
      <c r="AY528" s="153" t="s">
        <v>129</v>
      </c>
    </row>
    <row r="529" spans="2:51" s="13" customFormat="1" ht="11.25">
      <c r="B529" s="152"/>
      <c r="D529" s="146" t="s">
        <v>141</v>
      </c>
      <c r="E529" s="153" t="s">
        <v>19</v>
      </c>
      <c r="F529" s="154" t="s">
        <v>1096</v>
      </c>
      <c r="H529" s="155">
        <v>2.95</v>
      </c>
      <c r="I529" s="156"/>
      <c r="L529" s="152"/>
      <c r="M529" s="157"/>
      <c r="T529" s="158"/>
      <c r="AT529" s="153" t="s">
        <v>141</v>
      </c>
      <c r="AU529" s="153" t="s">
        <v>82</v>
      </c>
      <c r="AV529" s="13" t="s">
        <v>82</v>
      </c>
      <c r="AW529" s="13" t="s">
        <v>33</v>
      </c>
      <c r="AX529" s="13" t="s">
        <v>72</v>
      </c>
      <c r="AY529" s="153" t="s">
        <v>129</v>
      </c>
    </row>
    <row r="530" spans="2:51" s="13" customFormat="1" ht="11.25">
      <c r="B530" s="152"/>
      <c r="D530" s="146" t="s">
        <v>141</v>
      </c>
      <c r="E530" s="153" t="s">
        <v>19</v>
      </c>
      <c r="F530" s="154" t="s">
        <v>1097</v>
      </c>
      <c r="H530" s="155">
        <v>3.9</v>
      </c>
      <c r="I530" s="156"/>
      <c r="L530" s="152"/>
      <c r="M530" s="157"/>
      <c r="T530" s="158"/>
      <c r="AT530" s="153" t="s">
        <v>141</v>
      </c>
      <c r="AU530" s="153" t="s">
        <v>82</v>
      </c>
      <c r="AV530" s="13" t="s">
        <v>82</v>
      </c>
      <c r="AW530" s="13" t="s">
        <v>33</v>
      </c>
      <c r="AX530" s="13" t="s">
        <v>72</v>
      </c>
      <c r="AY530" s="153" t="s">
        <v>129</v>
      </c>
    </row>
    <row r="531" spans="2:51" s="14" customFormat="1" ht="11.25">
      <c r="B531" s="159"/>
      <c r="D531" s="146" t="s">
        <v>141</v>
      </c>
      <c r="E531" s="160" t="s">
        <v>19</v>
      </c>
      <c r="F531" s="161" t="s">
        <v>188</v>
      </c>
      <c r="H531" s="162">
        <v>12.35</v>
      </c>
      <c r="I531" s="163"/>
      <c r="L531" s="159"/>
      <c r="M531" s="164"/>
      <c r="T531" s="165"/>
      <c r="AT531" s="160" t="s">
        <v>141</v>
      </c>
      <c r="AU531" s="160" t="s">
        <v>82</v>
      </c>
      <c r="AV531" s="14" t="s">
        <v>137</v>
      </c>
      <c r="AW531" s="14" t="s">
        <v>33</v>
      </c>
      <c r="AX531" s="14" t="s">
        <v>80</v>
      </c>
      <c r="AY531" s="160" t="s">
        <v>129</v>
      </c>
    </row>
    <row r="532" spans="2:65" s="1" customFormat="1" ht="16.5" customHeight="1">
      <c r="B532" s="33"/>
      <c r="C532" s="170" t="s">
        <v>1098</v>
      </c>
      <c r="D532" s="170" t="s">
        <v>631</v>
      </c>
      <c r="E532" s="171" t="s">
        <v>1099</v>
      </c>
      <c r="F532" s="172" t="s">
        <v>1100</v>
      </c>
      <c r="G532" s="173" t="s">
        <v>191</v>
      </c>
      <c r="H532" s="174">
        <v>5.5</v>
      </c>
      <c r="I532" s="175"/>
      <c r="J532" s="176">
        <f>ROUND(I532*H532,2)</f>
        <v>0</v>
      </c>
      <c r="K532" s="172" t="s">
        <v>19</v>
      </c>
      <c r="L532" s="177"/>
      <c r="M532" s="178" t="s">
        <v>19</v>
      </c>
      <c r="N532" s="179" t="s">
        <v>43</v>
      </c>
      <c r="P532" s="137">
        <f>O532*H532</f>
        <v>0</v>
      </c>
      <c r="Q532" s="137">
        <v>0.0531</v>
      </c>
      <c r="R532" s="137">
        <f>Q532*H532</f>
        <v>0.29205000000000003</v>
      </c>
      <c r="S532" s="137">
        <v>0</v>
      </c>
      <c r="T532" s="138">
        <f>S532*H532</f>
        <v>0</v>
      </c>
      <c r="AR532" s="139" t="s">
        <v>328</v>
      </c>
      <c r="AT532" s="139" t="s">
        <v>631</v>
      </c>
      <c r="AU532" s="139" t="s">
        <v>82</v>
      </c>
      <c r="AY532" s="18" t="s">
        <v>129</v>
      </c>
      <c r="BE532" s="140">
        <f>IF(N532="základní",J532,0)</f>
        <v>0</v>
      </c>
      <c r="BF532" s="140">
        <f>IF(N532="snížená",J532,0)</f>
        <v>0</v>
      </c>
      <c r="BG532" s="140">
        <f>IF(N532="zákl. přenesená",J532,0)</f>
        <v>0</v>
      </c>
      <c r="BH532" s="140">
        <f>IF(N532="sníž. přenesená",J532,0)</f>
        <v>0</v>
      </c>
      <c r="BI532" s="140">
        <f>IF(N532="nulová",J532,0)</f>
        <v>0</v>
      </c>
      <c r="BJ532" s="18" t="s">
        <v>80</v>
      </c>
      <c r="BK532" s="140">
        <f>ROUND(I532*H532,2)</f>
        <v>0</v>
      </c>
      <c r="BL532" s="18" t="s">
        <v>229</v>
      </c>
      <c r="BM532" s="139" t="s">
        <v>1101</v>
      </c>
    </row>
    <row r="533" spans="2:51" s="13" customFormat="1" ht="11.25">
      <c r="B533" s="152"/>
      <c r="D533" s="146" t="s">
        <v>141</v>
      </c>
      <c r="E533" s="153" t="s">
        <v>19</v>
      </c>
      <c r="F533" s="154" t="s">
        <v>1095</v>
      </c>
      <c r="H533" s="155">
        <v>5.5</v>
      </c>
      <c r="I533" s="156"/>
      <c r="L533" s="152"/>
      <c r="M533" s="157"/>
      <c r="T533" s="158"/>
      <c r="AT533" s="153" t="s">
        <v>141</v>
      </c>
      <c r="AU533" s="153" t="s">
        <v>82</v>
      </c>
      <c r="AV533" s="13" t="s">
        <v>82</v>
      </c>
      <c r="AW533" s="13" t="s">
        <v>33</v>
      </c>
      <c r="AX533" s="13" t="s">
        <v>80</v>
      </c>
      <c r="AY533" s="153" t="s">
        <v>129</v>
      </c>
    </row>
    <row r="534" spans="2:65" s="1" customFormat="1" ht="16.5" customHeight="1">
      <c r="B534" s="33"/>
      <c r="C534" s="170" t="s">
        <v>1102</v>
      </c>
      <c r="D534" s="170" t="s">
        <v>631</v>
      </c>
      <c r="E534" s="171" t="s">
        <v>1103</v>
      </c>
      <c r="F534" s="172" t="s">
        <v>1104</v>
      </c>
      <c r="G534" s="173" t="s">
        <v>191</v>
      </c>
      <c r="H534" s="174">
        <v>6.85</v>
      </c>
      <c r="I534" s="175"/>
      <c r="J534" s="176">
        <f>ROUND(I534*H534,2)</f>
        <v>0</v>
      </c>
      <c r="K534" s="172" t="s">
        <v>19</v>
      </c>
      <c r="L534" s="177"/>
      <c r="M534" s="178" t="s">
        <v>19</v>
      </c>
      <c r="N534" s="179" t="s">
        <v>43</v>
      </c>
      <c r="P534" s="137">
        <f>O534*H534</f>
        <v>0</v>
      </c>
      <c r="Q534" s="137">
        <v>0.0029</v>
      </c>
      <c r="R534" s="137">
        <f>Q534*H534</f>
        <v>0.019864999999999997</v>
      </c>
      <c r="S534" s="137">
        <v>0</v>
      </c>
      <c r="T534" s="138">
        <f>S534*H534</f>
        <v>0</v>
      </c>
      <c r="AR534" s="139" t="s">
        <v>328</v>
      </c>
      <c r="AT534" s="139" t="s">
        <v>631</v>
      </c>
      <c r="AU534" s="139" t="s">
        <v>82</v>
      </c>
      <c r="AY534" s="18" t="s">
        <v>129</v>
      </c>
      <c r="BE534" s="140">
        <f>IF(N534="základní",J534,0)</f>
        <v>0</v>
      </c>
      <c r="BF534" s="140">
        <f>IF(N534="snížená",J534,0)</f>
        <v>0</v>
      </c>
      <c r="BG534" s="140">
        <f>IF(N534="zákl. přenesená",J534,0)</f>
        <v>0</v>
      </c>
      <c r="BH534" s="140">
        <f>IF(N534="sníž. přenesená",J534,0)</f>
        <v>0</v>
      </c>
      <c r="BI534" s="140">
        <f>IF(N534="nulová",J534,0)</f>
        <v>0</v>
      </c>
      <c r="BJ534" s="18" t="s">
        <v>80</v>
      </c>
      <c r="BK534" s="140">
        <f>ROUND(I534*H534,2)</f>
        <v>0</v>
      </c>
      <c r="BL534" s="18" t="s">
        <v>229</v>
      </c>
      <c r="BM534" s="139" t="s">
        <v>1105</v>
      </c>
    </row>
    <row r="535" spans="2:51" s="13" customFormat="1" ht="11.25">
      <c r="B535" s="152"/>
      <c r="D535" s="146" t="s">
        <v>141</v>
      </c>
      <c r="E535" s="153" t="s">
        <v>19</v>
      </c>
      <c r="F535" s="154" t="s">
        <v>1096</v>
      </c>
      <c r="H535" s="155">
        <v>2.95</v>
      </c>
      <c r="I535" s="156"/>
      <c r="L535" s="152"/>
      <c r="M535" s="157"/>
      <c r="T535" s="158"/>
      <c r="AT535" s="153" t="s">
        <v>141</v>
      </c>
      <c r="AU535" s="153" t="s">
        <v>82</v>
      </c>
      <c r="AV535" s="13" t="s">
        <v>82</v>
      </c>
      <c r="AW535" s="13" t="s">
        <v>33</v>
      </c>
      <c r="AX535" s="13" t="s">
        <v>72</v>
      </c>
      <c r="AY535" s="153" t="s">
        <v>129</v>
      </c>
    </row>
    <row r="536" spans="2:51" s="13" customFormat="1" ht="11.25">
      <c r="B536" s="152"/>
      <c r="D536" s="146" t="s">
        <v>141</v>
      </c>
      <c r="E536" s="153" t="s">
        <v>19</v>
      </c>
      <c r="F536" s="154" t="s">
        <v>1097</v>
      </c>
      <c r="H536" s="155">
        <v>3.9</v>
      </c>
      <c r="I536" s="156"/>
      <c r="L536" s="152"/>
      <c r="M536" s="157"/>
      <c r="T536" s="158"/>
      <c r="AT536" s="153" t="s">
        <v>141</v>
      </c>
      <c r="AU536" s="153" t="s">
        <v>82</v>
      </c>
      <c r="AV536" s="13" t="s">
        <v>82</v>
      </c>
      <c r="AW536" s="13" t="s">
        <v>33</v>
      </c>
      <c r="AX536" s="13" t="s">
        <v>72</v>
      </c>
      <c r="AY536" s="153" t="s">
        <v>129</v>
      </c>
    </row>
    <row r="537" spans="2:51" s="14" customFormat="1" ht="11.25">
      <c r="B537" s="159"/>
      <c r="D537" s="146" t="s">
        <v>141</v>
      </c>
      <c r="E537" s="160" t="s">
        <v>19</v>
      </c>
      <c r="F537" s="161" t="s">
        <v>188</v>
      </c>
      <c r="H537" s="162">
        <v>6.85</v>
      </c>
      <c r="I537" s="163"/>
      <c r="L537" s="159"/>
      <c r="M537" s="164"/>
      <c r="T537" s="165"/>
      <c r="AT537" s="160" t="s">
        <v>141</v>
      </c>
      <c r="AU537" s="160" t="s">
        <v>82</v>
      </c>
      <c r="AV537" s="14" t="s">
        <v>137</v>
      </c>
      <c r="AW537" s="14" t="s">
        <v>33</v>
      </c>
      <c r="AX537" s="14" t="s">
        <v>80</v>
      </c>
      <c r="AY537" s="160" t="s">
        <v>129</v>
      </c>
    </row>
    <row r="538" spans="2:65" s="1" customFormat="1" ht="16.5" customHeight="1">
      <c r="B538" s="33"/>
      <c r="C538" s="128" t="s">
        <v>1106</v>
      </c>
      <c r="D538" s="128" t="s">
        <v>132</v>
      </c>
      <c r="E538" s="129" t="s">
        <v>1107</v>
      </c>
      <c r="F538" s="130" t="s">
        <v>1108</v>
      </c>
      <c r="G538" s="131" t="s">
        <v>191</v>
      </c>
      <c r="H538" s="132">
        <v>164</v>
      </c>
      <c r="I538" s="133"/>
      <c r="J538" s="134">
        <f>ROUND(I538*H538,2)</f>
        <v>0</v>
      </c>
      <c r="K538" s="130" t="s">
        <v>19</v>
      </c>
      <c r="L538" s="33"/>
      <c r="M538" s="135" t="s">
        <v>19</v>
      </c>
      <c r="N538" s="136" t="s">
        <v>43</v>
      </c>
      <c r="P538" s="137">
        <f>O538*H538</f>
        <v>0</v>
      </c>
      <c r="Q538" s="137">
        <v>0</v>
      </c>
      <c r="R538" s="137">
        <f>Q538*H538</f>
        <v>0</v>
      </c>
      <c r="S538" s="137">
        <v>0</v>
      </c>
      <c r="T538" s="138">
        <f>S538*H538</f>
        <v>0</v>
      </c>
      <c r="AR538" s="139" t="s">
        <v>229</v>
      </c>
      <c r="AT538" s="139" t="s">
        <v>132</v>
      </c>
      <c r="AU538" s="139" t="s">
        <v>82</v>
      </c>
      <c r="AY538" s="18" t="s">
        <v>129</v>
      </c>
      <c r="BE538" s="140">
        <f>IF(N538="základní",J538,0)</f>
        <v>0</v>
      </c>
      <c r="BF538" s="140">
        <f>IF(N538="snížená",J538,0)</f>
        <v>0</v>
      </c>
      <c r="BG538" s="140">
        <f>IF(N538="zákl. přenesená",J538,0)</f>
        <v>0</v>
      </c>
      <c r="BH538" s="140">
        <f>IF(N538="sníž. přenesená",J538,0)</f>
        <v>0</v>
      </c>
      <c r="BI538" s="140">
        <f>IF(N538="nulová",J538,0)</f>
        <v>0</v>
      </c>
      <c r="BJ538" s="18" t="s">
        <v>80</v>
      </c>
      <c r="BK538" s="140">
        <f>ROUND(I538*H538,2)</f>
        <v>0</v>
      </c>
      <c r="BL538" s="18" t="s">
        <v>229</v>
      </c>
      <c r="BM538" s="139" t="s">
        <v>1109</v>
      </c>
    </row>
    <row r="539" spans="2:65" s="1" customFormat="1" ht="21.75" customHeight="1">
      <c r="B539" s="33"/>
      <c r="C539" s="170" t="s">
        <v>1110</v>
      </c>
      <c r="D539" s="170" t="s">
        <v>631</v>
      </c>
      <c r="E539" s="171" t="s">
        <v>1111</v>
      </c>
      <c r="F539" s="172" t="s">
        <v>1112</v>
      </c>
      <c r="G539" s="173" t="s">
        <v>255</v>
      </c>
      <c r="H539" s="174">
        <v>0.262</v>
      </c>
      <c r="I539" s="175"/>
      <c r="J539" s="176">
        <f>ROUND(I539*H539,2)</f>
        <v>0</v>
      </c>
      <c r="K539" s="172" t="s">
        <v>136</v>
      </c>
      <c r="L539" s="177"/>
      <c r="M539" s="178" t="s">
        <v>19</v>
      </c>
      <c r="N539" s="179" t="s">
        <v>43</v>
      </c>
      <c r="P539" s="137">
        <f>O539*H539</f>
        <v>0</v>
      </c>
      <c r="Q539" s="137">
        <v>1</v>
      </c>
      <c r="R539" s="137">
        <f>Q539*H539</f>
        <v>0.262</v>
      </c>
      <c r="S539" s="137">
        <v>0</v>
      </c>
      <c r="T539" s="138">
        <f>S539*H539</f>
        <v>0</v>
      </c>
      <c r="AR539" s="139" t="s">
        <v>328</v>
      </c>
      <c r="AT539" s="139" t="s">
        <v>631</v>
      </c>
      <c r="AU539" s="139" t="s">
        <v>82</v>
      </c>
      <c r="AY539" s="18" t="s">
        <v>129</v>
      </c>
      <c r="BE539" s="140">
        <f>IF(N539="základní",J539,0)</f>
        <v>0</v>
      </c>
      <c r="BF539" s="140">
        <f>IF(N539="snížená",J539,0)</f>
        <v>0</v>
      </c>
      <c r="BG539" s="140">
        <f>IF(N539="zákl. přenesená",J539,0)</f>
        <v>0</v>
      </c>
      <c r="BH539" s="140">
        <f>IF(N539="sníž. přenesená",J539,0)</f>
        <v>0</v>
      </c>
      <c r="BI539" s="140">
        <f>IF(N539="nulová",J539,0)</f>
        <v>0</v>
      </c>
      <c r="BJ539" s="18" t="s">
        <v>80</v>
      </c>
      <c r="BK539" s="140">
        <f>ROUND(I539*H539,2)</f>
        <v>0</v>
      </c>
      <c r="BL539" s="18" t="s">
        <v>229</v>
      </c>
      <c r="BM539" s="139" t="s">
        <v>1113</v>
      </c>
    </row>
    <row r="540" spans="2:51" s="13" customFormat="1" ht="11.25">
      <c r="B540" s="152"/>
      <c r="D540" s="146" t="s">
        <v>141</v>
      </c>
      <c r="E540" s="153" t="s">
        <v>19</v>
      </c>
      <c r="F540" s="154" t="s">
        <v>1114</v>
      </c>
      <c r="H540" s="155">
        <v>0.262</v>
      </c>
      <c r="I540" s="156"/>
      <c r="L540" s="152"/>
      <c r="M540" s="157"/>
      <c r="T540" s="158"/>
      <c r="AT540" s="153" t="s">
        <v>141</v>
      </c>
      <c r="AU540" s="153" t="s">
        <v>82</v>
      </c>
      <c r="AV540" s="13" t="s">
        <v>82</v>
      </c>
      <c r="AW540" s="13" t="s">
        <v>33</v>
      </c>
      <c r="AX540" s="13" t="s">
        <v>80</v>
      </c>
      <c r="AY540" s="153" t="s">
        <v>129</v>
      </c>
    </row>
    <row r="541" spans="2:65" s="1" customFormat="1" ht="16.5" customHeight="1">
      <c r="B541" s="33"/>
      <c r="C541" s="170" t="s">
        <v>1115</v>
      </c>
      <c r="D541" s="170" t="s">
        <v>631</v>
      </c>
      <c r="E541" s="171" t="s">
        <v>1116</v>
      </c>
      <c r="F541" s="172" t="s">
        <v>1117</v>
      </c>
      <c r="G541" s="173" t="s">
        <v>175</v>
      </c>
      <c r="H541" s="174">
        <v>164</v>
      </c>
      <c r="I541" s="175"/>
      <c r="J541" s="176">
        <f>ROUND(I541*H541,2)</f>
        <v>0</v>
      </c>
      <c r="K541" s="172" t="s">
        <v>19</v>
      </c>
      <c r="L541" s="177"/>
      <c r="M541" s="178" t="s">
        <v>19</v>
      </c>
      <c r="N541" s="179" t="s">
        <v>43</v>
      </c>
      <c r="P541" s="137">
        <f>O541*H541</f>
        <v>0</v>
      </c>
      <c r="Q541" s="137">
        <v>0.0005</v>
      </c>
      <c r="R541" s="137">
        <f>Q541*H541</f>
        <v>0.082</v>
      </c>
      <c r="S541" s="137">
        <v>0</v>
      </c>
      <c r="T541" s="138">
        <f>S541*H541</f>
        <v>0</v>
      </c>
      <c r="AR541" s="139" t="s">
        <v>328</v>
      </c>
      <c r="AT541" s="139" t="s">
        <v>631</v>
      </c>
      <c r="AU541" s="139" t="s">
        <v>82</v>
      </c>
      <c r="AY541" s="18" t="s">
        <v>129</v>
      </c>
      <c r="BE541" s="140">
        <f>IF(N541="základní",J541,0)</f>
        <v>0</v>
      </c>
      <c r="BF541" s="140">
        <f>IF(N541="snížená",J541,0)</f>
        <v>0</v>
      </c>
      <c r="BG541" s="140">
        <f>IF(N541="zákl. přenesená",J541,0)</f>
        <v>0</v>
      </c>
      <c r="BH541" s="140">
        <f>IF(N541="sníž. přenesená",J541,0)</f>
        <v>0</v>
      </c>
      <c r="BI541" s="140">
        <f>IF(N541="nulová",J541,0)</f>
        <v>0</v>
      </c>
      <c r="BJ541" s="18" t="s">
        <v>80</v>
      </c>
      <c r="BK541" s="140">
        <f>ROUND(I541*H541,2)</f>
        <v>0</v>
      </c>
      <c r="BL541" s="18" t="s">
        <v>229</v>
      </c>
      <c r="BM541" s="139" t="s">
        <v>1118</v>
      </c>
    </row>
    <row r="542" spans="2:65" s="1" customFormat="1" ht="24.2" customHeight="1">
      <c r="B542" s="33"/>
      <c r="C542" s="128" t="s">
        <v>1119</v>
      </c>
      <c r="D542" s="128" t="s">
        <v>132</v>
      </c>
      <c r="E542" s="129" t="s">
        <v>1120</v>
      </c>
      <c r="F542" s="130" t="s">
        <v>1121</v>
      </c>
      <c r="G542" s="131" t="s">
        <v>1122</v>
      </c>
      <c r="H542" s="132">
        <v>12</v>
      </c>
      <c r="I542" s="133"/>
      <c r="J542" s="134">
        <f>ROUND(I542*H542,2)</f>
        <v>0</v>
      </c>
      <c r="K542" s="130" t="s">
        <v>136</v>
      </c>
      <c r="L542" s="33"/>
      <c r="M542" s="135" t="s">
        <v>19</v>
      </c>
      <c r="N542" s="136" t="s">
        <v>43</v>
      </c>
      <c r="P542" s="137">
        <f>O542*H542</f>
        <v>0</v>
      </c>
      <c r="Q542" s="137">
        <v>6E-05</v>
      </c>
      <c r="R542" s="137">
        <f>Q542*H542</f>
        <v>0.00072</v>
      </c>
      <c r="S542" s="137">
        <v>0</v>
      </c>
      <c r="T542" s="138">
        <f>S542*H542</f>
        <v>0</v>
      </c>
      <c r="AR542" s="139" t="s">
        <v>229</v>
      </c>
      <c r="AT542" s="139" t="s">
        <v>132</v>
      </c>
      <c r="AU542" s="139" t="s">
        <v>82</v>
      </c>
      <c r="AY542" s="18" t="s">
        <v>129</v>
      </c>
      <c r="BE542" s="140">
        <f>IF(N542="základní",J542,0)</f>
        <v>0</v>
      </c>
      <c r="BF542" s="140">
        <f>IF(N542="snížená",J542,0)</f>
        <v>0</v>
      </c>
      <c r="BG542" s="140">
        <f>IF(N542="zákl. přenesená",J542,0)</f>
        <v>0</v>
      </c>
      <c r="BH542" s="140">
        <f>IF(N542="sníž. přenesená",J542,0)</f>
        <v>0</v>
      </c>
      <c r="BI542" s="140">
        <f>IF(N542="nulová",J542,0)</f>
        <v>0</v>
      </c>
      <c r="BJ542" s="18" t="s">
        <v>80</v>
      </c>
      <c r="BK542" s="140">
        <f>ROUND(I542*H542,2)</f>
        <v>0</v>
      </c>
      <c r="BL542" s="18" t="s">
        <v>229</v>
      </c>
      <c r="BM542" s="139" t="s">
        <v>1123</v>
      </c>
    </row>
    <row r="543" spans="2:47" s="1" customFormat="1" ht="11.25">
      <c r="B543" s="33"/>
      <c r="D543" s="141" t="s">
        <v>139</v>
      </c>
      <c r="F543" s="142" t="s">
        <v>1124</v>
      </c>
      <c r="I543" s="143"/>
      <c r="L543" s="33"/>
      <c r="M543" s="144"/>
      <c r="T543" s="54"/>
      <c r="AT543" s="18" t="s">
        <v>139</v>
      </c>
      <c r="AU543" s="18" t="s">
        <v>82</v>
      </c>
    </row>
    <row r="544" spans="2:51" s="13" customFormat="1" ht="11.25">
      <c r="B544" s="152"/>
      <c r="D544" s="146" t="s">
        <v>141</v>
      </c>
      <c r="E544" s="153" t="s">
        <v>19</v>
      </c>
      <c r="F544" s="154" t="s">
        <v>1125</v>
      </c>
      <c r="H544" s="155">
        <v>12</v>
      </c>
      <c r="I544" s="156"/>
      <c r="L544" s="152"/>
      <c r="M544" s="157"/>
      <c r="T544" s="158"/>
      <c r="AT544" s="153" t="s">
        <v>141</v>
      </c>
      <c r="AU544" s="153" t="s">
        <v>82</v>
      </c>
      <c r="AV544" s="13" t="s">
        <v>82</v>
      </c>
      <c r="AW544" s="13" t="s">
        <v>33</v>
      </c>
      <c r="AX544" s="13" t="s">
        <v>80</v>
      </c>
      <c r="AY544" s="153" t="s">
        <v>129</v>
      </c>
    </row>
    <row r="545" spans="2:65" s="1" customFormat="1" ht="16.5" customHeight="1">
      <c r="B545" s="33"/>
      <c r="C545" s="170" t="s">
        <v>1126</v>
      </c>
      <c r="D545" s="170" t="s">
        <v>631</v>
      </c>
      <c r="E545" s="171" t="s">
        <v>1127</v>
      </c>
      <c r="F545" s="172" t="s">
        <v>1128</v>
      </c>
      <c r="G545" s="173" t="s">
        <v>374</v>
      </c>
      <c r="H545" s="174">
        <v>1</v>
      </c>
      <c r="I545" s="175"/>
      <c r="J545" s="176">
        <f>ROUND(I545*H545,2)</f>
        <v>0</v>
      </c>
      <c r="K545" s="172" t="s">
        <v>19</v>
      </c>
      <c r="L545" s="177"/>
      <c r="M545" s="178" t="s">
        <v>19</v>
      </c>
      <c r="N545" s="179" t="s">
        <v>43</v>
      </c>
      <c r="P545" s="137">
        <f>O545*H545</f>
        <v>0</v>
      </c>
      <c r="Q545" s="137">
        <v>0.0117</v>
      </c>
      <c r="R545" s="137">
        <f>Q545*H545</f>
        <v>0.0117</v>
      </c>
      <c r="S545" s="137">
        <v>0</v>
      </c>
      <c r="T545" s="138">
        <f>S545*H545</f>
        <v>0</v>
      </c>
      <c r="AR545" s="139" t="s">
        <v>328</v>
      </c>
      <c r="AT545" s="139" t="s">
        <v>631</v>
      </c>
      <c r="AU545" s="139" t="s">
        <v>82</v>
      </c>
      <c r="AY545" s="18" t="s">
        <v>129</v>
      </c>
      <c r="BE545" s="140">
        <f>IF(N545="základní",J545,0)</f>
        <v>0</v>
      </c>
      <c r="BF545" s="140">
        <f>IF(N545="snížená",J545,0)</f>
        <v>0</v>
      </c>
      <c r="BG545" s="140">
        <f>IF(N545="zákl. přenesená",J545,0)</f>
        <v>0</v>
      </c>
      <c r="BH545" s="140">
        <f>IF(N545="sníž. přenesená",J545,0)</f>
        <v>0</v>
      </c>
      <c r="BI545" s="140">
        <f>IF(N545="nulová",J545,0)</f>
        <v>0</v>
      </c>
      <c r="BJ545" s="18" t="s">
        <v>80</v>
      </c>
      <c r="BK545" s="140">
        <f>ROUND(I545*H545,2)</f>
        <v>0</v>
      </c>
      <c r="BL545" s="18" t="s">
        <v>229</v>
      </c>
      <c r="BM545" s="139" t="s">
        <v>1129</v>
      </c>
    </row>
    <row r="546" spans="2:65" s="1" customFormat="1" ht="49.15" customHeight="1">
      <c r="B546" s="33"/>
      <c r="C546" s="128" t="s">
        <v>1130</v>
      </c>
      <c r="D546" s="128" t="s">
        <v>132</v>
      </c>
      <c r="E546" s="129" t="s">
        <v>1131</v>
      </c>
      <c r="F546" s="130" t="s">
        <v>1132</v>
      </c>
      <c r="G546" s="131" t="s">
        <v>255</v>
      </c>
      <c r="H546" s="132">
        <v>0.679</v>
      </c>
      <c r="I546" s="133"/>
      <c r="J546" s="134">
        <f>ROUND(I546*H546,2)</f>
        <v>0</v>
      </c>
      <c r="K546" s="130" t="s">
        <v>136</v>
      </c>
      <c r="L546" s="33"/>
      <c r="M546" s="135" t="s">
        <v>19</v>
      </c>
      <c r="N546" s="136" t="s">
        <v>43</v>
      </c>
      <c r="P546" s="137">
        <f>O546*H546</f>
        <v>0</v>
      </c>
      <c r="Q546" s="137">
        <v>0</v>
      </c>
      <c r="R546" s="137">
        <f>Q546*H546</f>
        <v>0</v>
      </c>
      <c r="S546" s="137">
        <v>0</v>
      </c>
      <c r="T546" s="138">
        <f>S546*H546</f>
        <v>0</v>
      </c>
      <c r="AR546" s="139" t="s">
        <v>229</v>
      </c>
      <c r="AT546" s="139" t="s">
        <v>132</v>
      </c>
      <c r="AU546" s="139" t="s">
        <v>82</v>
      </c>
      <c r="AY546" s="18" t="s">
        <v>129</v>
      </c>
      <c r="BE546" s="140">
        <f>IF(N546="základní",J546,0)</f>
        <v>0</v>
      </c>
      <c r="BF546" s="140">
        <f>IF(N546="snížená",J546,0)</f>
        <v>0</v>
      </c>
      <c r="BG546" s="140">
        <f>IF(N546="zákl. přenesená",J546,0)</f>
        <v>0</v>
      </c>
      <c r="BH546" s="140">
        <f>IF(N546="sníž. přenesená",J546,0)</f>
        <v>0</v>
      </c>
      <c r="BI546" s="140">
        <f>IF(N546="nulová",J546,0)</f>
        <v>0</v>
      </c>
      <c r="BJ546" s="18" t="s">
        <v>80</v>
      </c>
      <c r="BK546" s="140">
        <f>ROUND(I546*H546,2)</f>
        <v>0</v>
      </c>
      <c r="BL546" s="18" t="s">
        <v>229</v>
      </c>
      <c r="BM546" s="139" t="s">
        <v>1133</v>
      </c>
    </row>
    <row r="547" spans="2:47" s="1" customFormat="1" ht="11.25">
      <c r="B547" s="33"/>
      <c r="D547" s="141" t="s">
        <v>139</v>
      </c>
      <c r="F547" s="142" t="s">
        <v>1134</v>
      </c>
      <c r="I547" s="143"/>
      <c r="L547" s="33"/>
      <c r="M547" s="144"/>
      <c r="T547" s="54"/>
      <c r="AT547" s="18" t="s">
        <v>139</v>
      </c>
      <c r="AU547" s="18" t="s">
        <v>82</v>
      </c>
    </row>
    <row r="548" spans="2:63" s="11" customFormat="1" ht="22.9" customHeight="1">
      <c r="B548" s="116"/>
      <c r="D548" s="117" t="s">
        <v>71</v>
      </c>
      <c r="E548" s="126" t="s">
        <v>1135</v>
      </c>
      <c r="F548" s="126" t="s">
        <v>1136</v>
      </c>
      <c r="I548" s="119"/>
      <c r="J548" s="127">
        <f>BK548</f>
        <v>0</v>
      </c>
      <c r="L548" s="116"/>
      <c r="M548" s="121"/>
      <c r="P548" s="122">
        <f>SUM(P549:P563)</f>
        <v>0</v>
      </c>
      <c r="R548" s="122">
        <f>SUM(R549:R563)</f>
        <v>0.057600000000000005</v>
      </c>
      <c r="T548" s="123">
        <f>SUM(T549:T563)</f>
        <v>0</v>
      </c>
      <c r="AR548" s="117" t="s">
        <v>82</v>
      </c>
      <c r="AT548" s="124" t="s">
        <v>71</v>
      </c>
      <c r="AU548" s="124" t="s">
        <v>80</v>
      </c>
      <c r="AY548" s="117" t="s">
        <v>129</v>
      </c>
      <c r="BK548" s="125">
        <f>SUM(BK549:BK563)</f>
        <v>0</v>
      </c>
    </row>
    <row r="549" spans="2:65" s="1" customFormat="1" ht="24.2" customHeight="1">
      <c r="B549" s="33"/>
      <c r="C549" s="128" t="s">
        <v>1137</v>
      </c>
      <c r="D549" s="128" t="s">
        <v>132</v>
      </c>
      <c r="E549" s="129" t="s">
        <v>1138</v>
      </c>
      <c r="F549" s="130" t="s">
        <v>1139</v>
      </c>
      <c r="G549" s="131" t="s">
        <v>162</v>
      </c>
      <c r="H549" s="132">
        <v>2</v>
      </c>
      <c r="I549" s="133"/>
      <c r="J549" s="134">
        <f>ROUND(I549*H549,2)</f>
        <v>0</v>
      </c>
      <c r="K549" s="130" t="s">
        <v>136</v>
      </c>
      <c r="L549" s="33"/>
      <c r="M549" s="135" t="s">
        <v>19</v>
      </c>
      <c r="N549" s="136" t="s">
        <v>43</v>
      </c>
      <c r="P549" s="137">
        <f>O549*H549</f>
        <v>0</v>
      </c>
      <c r="Q549" s="137">
        <v>0</v>
      </c>
      <c r="R549" s="137">
        <f>Q549*H549</f>
        <v>0</v>
      </c>
      <c r="S549" s="137">
        <v>0</v>
      </c>
      <c r="T549" s="138">
        <f>S549*H549</f>
        <v>0</v>
      </c>
      <c r="AR549" s="139" t="s">
        <v>229</v>
      </c>
      <c r="AT549" s="139" t="s">
        <v>132</v>
      </c>
      <c r="AU549" s="139" t="s">
        <v>82</v>
      </c>
      <c r="AY549" s="18" t="s">
        <v>129</v>
      </c>
      <c r="BE549" s="140">
        <f>IF(N549="základní",J549,0)</f>
        <v>0</v>
      </c>
      <c r="BF549" s="140">
        <f>IF(N549="snížená",J549,0)</f>
        <v>0</v>
      </c>
      <c r="BG549" s="140">
        <f>IF(N549="zákl. přenesená",J549,0)</f>
        <v>0</v>
      </c>
      <c r="BH549" s="140">
        <f>IF(N549="sníž. přenesená",J549,0)</f>
        <v>0</v>
      </c>
      <c r="BI549" s="140">
        <f>IF(N549="nulová",J549,0)</f>
        <v>0</v>
      </c>
      <c r="BJ549" s="18" t="s">
        <v>80</v>
      </c>
      <c r="BK549" s="140">
        <f>ROUND(I549*H549,2)</f>
        <v>0</v>
      </c>
      <c r="BL549" s="18" t="s">
        <v>229</v>
      </c>
      <c r="BM549" s="139" t="s">
        <v>1140</v>
      </c>
    </row>
    <row r="550" spans="2:47" s="1" customFormat="1" ht="11.25">
      <c r="B550" s="33"/>
      <c r="D550" s="141" t="s">
        <v>139</v>
      </c>
      <c r="F550" s="142" t="s">
        <v>1141</v>
      </c>
      <c r="I550" s="143"/>
      <c r="L550" s="33"/>
      <c r="M550" s="144"/>
      <c r="T550" s="54"/>
      <c r="AT550" s="18" t="s">
        <v>139</v>
      </c>
      <c r="AU550" s="18" t="s">
        <v>82</v>
      </c>
    </row>
    <row r="551" spans="2:65" s="1" customFormat="1" ht="24.2" customHeight="1">
      <c r="B551" s="33"/>
      <c r="C551" s="128" t="s">
        <v>1142</v>
      </c>
      <c r="D551" s="128" t="s">
        <v>132</v>
      </c>
      <c r="E551" s="129" t="s">
        <v>1143</v>
      </c>
      <c r="F551" s="130" t="s">
        <v>1144</v>
      </c>
      <c r="G551" s="131" t="s">
        <v>162</v>
      </c>
      <c r="H551" s="132">
        <v>2</v>
      </c>
      <c r="I551" s="133"/>
      <c r="J551" s="134">
        <f>ROUND(I551*H551,2)</f>
        <v>0</v>
      </c>
      <c r="K551" s="130" t="s">
        <v>136</v>
      </c>
      <c r="L551" s="33"/>
      <c r="M551" s="135" t="s">
        <v>19</v>
      </c>
      <c r="N551" s="136" t="s">
        <v>43</v>
      </c>
      <c r="P551" s="137">
        <f>O551*H551</f>
        <v>0</v>
      </c>
      <c r="Q551" s="137">
        <v>0.0003</v>
      </c>
      <c r="R551" s="137">
        <f>Q551*H551</f>
        <v>0.0006</v>
      </c>
      <c r="S551" s="137">
        <v>0</v>
      </c>
      <c r="T551" s="138">
        <f>S551*H551</f>
        <v>0</v>
      </c>
      <c r="AR551" s="139" t="s">
        <v>229</v>
      </c>
      <c r="AT551" s="139" t="s">
        <v>132</v>
      </c>
      <c r="AU551" s="139" t="s">
        <v>82</v>
      </c>
      <c r="AY551" s="18" t="s">
        <v>129</v>
      </c>
      <c r="BE551" s="140">
        <f>IF(N551="základní",J551,0)</f>
        <v>0</v>
      </c>
      <c r="BF551" s="140">
        <f>IF(N551="snížená",J551,0)</f>
        <v>0</v>
      </c>
      <c r="BG551" s="140">
        <f>IF(N551="zákl. přenesená",J551,0)</f>
        <v>0</v>
      </c>
      <c r="BH551" s="140">
        <f>IF(N551="sníž. přenesená",J551,0)</f>
        <v>0</v>
      </c>
      <c r="BI551" s="140">
        <f>IF(N551="nulová",J551,0)</f>
        <v>0</v>
      </c>
      <c r="BJ551" s="18" t="s">
        <v>80</v>
      </c>
      <c r="BK551" s="140">
        <f>ROUND(I551*H551,2)</f>
        <v>0</v>
      </c>
      <c r="BL551" s="18" t="s">
        <v>229</v>
      </c>
      <c r="BM551" s="139" t="s">
        <v>1145</v>
      </c>
    </row>
    <row r="552" spans="2:47" s="1" customFormat="1" ht="11.25">
      <c r="B552" s="33"/>
      <c r="D552" s="141" t="s">
        <v>139</v>
      </c>
      <c r="F552" s="142" t="s">
        <v>1146</v>
      </c>
      <c r="I552" s="143"/>
      <c r="L552" s="33"/>
      <c r="M552" s="144"/>
      <c r="T552" s="54"/>
      <c r="AT552" s="18" t="s">
        <v>139</v>
      </c>
      <c r="AU552" s="18" t="s">
        <v>82</v>
      </c>
    </row>
    <row r="553" spans="2:65" s="1" customFormat="1" ht="37.9" customHeight="1">
      <c r="B553" s="33"/>
      <c r="C553" s="128" t="s">
        <v>1147</v>
      </c>
      <c r="D553" s="128" t="s">
        <v>132</v>
      </c>
      <c r="E553" s="129" t="s">
        <v>1148</v>
      </c>
      <c r="F553" s="130" t="s">
        <v>1149</v>
      </c>
      <c r="G553" s="131" t="s">
        <v>162</v>
      </c>
      <c r="H553" s="132">
        <v>2</v>
      </c>
      <c r="I553" s="133"/>
      <c r="J553" s="134">
        <f>ROUND(I553*H553,2)</f>
        <v>0</v>
      </c>
      <c r="K553" s="130" t="s">
        <v>136</v>
      </c>
      <c r="L553" s="33"/>
      <c r="M553" s="135" t="s">
        <v>19</v>
      </c>
      <c r="N553" s="136" t="s">
        <v>43</v>
      </c>
      <c r="P553" s="137">
        <f>O553*H553</f>
        <v>0</v>
      </c>
      <c r="Q553" s="137">
        <v>0.0054</v>
      </c>
      <c r="R553" s="137">
        <f>Q553*H553</f>
        <v>0.0108</v>
      </c>
      <c r="S553" s="137">
        <v>0</v>
      </c>
      <c r="T553" s="138">
        <f>S553*H553</f>
        <v>0</v>
      </c>
      <c r="AR553" s="139" t="s">
        <v>229</v>
      </c>
      <c r="AT553" s="139" t="s">
        <v>132</v>
      </c>
      <c r="AU553" s="139" t="s">
        <v>82</v>
      </c>
      <c r="AY553" s="18" t="s">
        <v>129</v>
      </c>
      <c r="BE553" s="140">
        <f>IF(N553="základní",J553,0)</f>
        <v>0</v>
      </c>
      <c r="BF553" s="140">
        <f>IF(N553="snížená",J553,0)</f>
        <v>0</v>
      </c>
      <c r="BG553" s="140">
        <f>IF(N553="zákl. přenesená",J553,0)</f>
        <v>0</v>
      </c>
      <c r="BH553" s="140">
        <f>IF(N553="sníž. přenesená",J553,0)</f>
        <v>0</v>
      </c>
      <c r="BI553" s="140">
        <f>IF(N553="nulová",J553,0)</f>
        <v>0</v>
      </c>
      <c r="BJ553" s="18" t="s">
        <v>80</v>
      </c>
      <c r="BK553" s="140">
        <f>ROUND(I553*H553,2)</f>
        <v>0</v>
      </c>
      <c r="BL553" s="18" t="s">
        <v>229</v>
      </c>
      <c r="BM553" s="139" t="s">
        <v>1150</v>
      </c>
    </row>
    <row r="554" spans="2:47" s="1" customFormat="1" ht="11.25">
      <c r="B554" s="33"/>
      <c r="D554" s="141" t="s">
        <v>139</v>
      </c>
      <c r="F554" s="142" t="s">
        <v>1151</v>
      </c>
      <c r="I554" s="143"/>
      <c r="L554" s="33"/>
      <c r="M554" s="144"/>
      <c r="T554" s="54"/>
      <c r="AT554" s="18" t="s">
        <v>139</v>
      </c>
      <c r="AU554" s="18" t="s">
        <v>82</v>
      </c>
    </row>
    <row r="555" spans="2:51" s="13" customFormat="1" ht="11.25">
      <c r="B555" s="152"/>
      <c r="D555" s="146" t="s">
        <v>141</v>
      </c>
      <c r="E555" s="153" t="s">
        <v>19</v>
      </c>
      <c r="F555" s="154" t="s">
        <v>1152</v>
      </c>
      <c r="H555" s="155">
        <v>2</v>
      </c>
      <c r="I555" s="156"/>
      <c r="L555" s="152"/>
      <c r="M555" s="157"/>
      <c r="T555" s="158"/>
      <c r="AT555" s="153" t="s">
        <v>141</v>
      </c>
      <c r="AU555" s="153" t="s">
        <v>82</v>
      </c>
      <c r="AV555" s="13" t="s">
        <v>82</v>
      </c>
      <c r="AW555" s="13" t="s">
        <v>33</v>
      </c>
      <c r="AX555" s="13" t="s">
        <v>80</v>
      </c>
      <c r="AY555" s="153" t="s">
        <v>129</v>
      </c>
    </row>
    <row r="556" spans="2:65" s="1" customFormat="1" ht="24.2" customHeight="1">
      <c r="B556" s="33"/>
      <c r="C556" s="170" t="s">
        <v>1153</v>
      </c>
      <c r="D556" s="170" t="s">
        <v>631</v>
      </c>
      <c r="E556" s="171" t="s">
        <v>1154</v>
      </c>
      <c r="F556" s="172" t="s">
        <v>1155</v>
      </c>
      <c r="G556" s="173" t="s">
        <v>162</v>
      </c>
      <c r="H556" s="174">
        <v>2.2</v>
      </c>
      <c r="I556" s="175"/>
      <c r="J556" s="176">
        <f>ROUND(I556*H556,2)</f>
        <v>0</v>
      </c>
      <c r="K556" s="172" t="s">
        <v>136</v>
      </c>
      <c r="L556" s="177"/>
      <c r="M556" s="178" t="s">
        <v>19</v>
      </c>
      <c r="N556" s="179" t="s">
        <v>43</v>
      </c>
      <c r="P556" s="137">
        <f>O556*H556</f>
        <v>0</v>
      </c>
      <c r="Q556" s="137">
        <v>0.021</v>
      </c>
      <c r="R556" s="137">
        <f>Q556*H556</f>
        <v>0.046200000000000005</v>
      </c>
      <c r="S556" s="137">
        <v>0</v>
      </c>
      <c r="T556" s="138">
        <f>S556*H556</f>
        <v>0</v>
      </c>
      <c r="AR556" s="139" t="s">
        <v>328</v>
      </c>
      <c r="AT556" s="139" t="s">
        <v>631</v>
      </c>
      <c r="AU556" s="139" t="s">
        <v>82</v>
      </c>
      <c r="AY556" s="18" t="s">
        <v>129</v>
      </c>
      <c r="BE556" s="140">
        <f>IF(N556="základní",J556,0)</f>
        <v>0</v>
      </c>
      <c r="BF556" s="140">
        <f>IF(N556="snížená",J556,0)</f>
        <v>0</v>
      </c>
      <c r="BG556" s="140">
        <f>IF(N556="zákl. přenesená",J556,0)</f>
        <v>0</v>
      </c>
      <c r="BH556" s="140">
        <f>IF(N556="sníž. přenesená",J556,0)</f>
        <v>0</v>
      </c>
      <c r="BI556" s="140">
        <f>IF(N556="nulová",J556,0)</f>
        <v>0</v>
      </c>
      <c r="BJ556" s="18" t="s">
        <v>80</v>
      </c>
      <c r="BK556" s="140">
        <f>ROUND(I556*H556,2)</f>
        <v>0</v>
      </c>
      <c r="BL556" s="18" t="s">
        <v>229</v>
      </c>
      <c r="BM556" s="139" t="s">
        <v>1156</v>
      </c>
    </row>
    <row r="557" spans="2:51" s="13" customFormat="1" ht="11.25">
      <c r="B557" s="152"/>
      <c r="D557" s="146" t="s">
        <v>141</v>
      </c>
      <c r="F557" s="154" t="s">
        <v>1157</v>
      </c>
      <c r="H557" s="155">
        <v>2.2</v>
      </c>
      <c r="I557" s="156"/>
      <c r="L557" s="152"/>
      <c r="M557" s="157"/>
      <c r="T557" s="158"/>
      <c r="AT557" s="153" t="s">
        <v>141</v>
      </c>
      <c r="AU557" s="153" t="s">
        <v>82</v>
      </c>
      <c r="AV557" s="13" t="s">
        <v>82</v>
      </c>
      <c r="AW557" s="13" t="s">
        <v>4</v>
      </c>
      <c r="AX557" s="13" t="s">
        <v>80</v>
      </c>
      <c r="AY557" s="153" t="s">
        <v>129</v>
      </c>
    </row>
    <row r="558" spans="2:65" s="1" customFormat="1" ht="37.9" customHeight="1">
      <c r="B558" s="33"/>
      <c r="C558" s="128" t="s">
        <v>1158</v>
      </c>
      <c r="D558" s="128" t="s">
        <v>132</v>
      </c>
      <c r="E558" s="129" t="s">
        <v>1159</v>
      </c>
      <c r="F558" s="130" t="s">
        <v>1160</v>
      </c>
      <c r="G558" s="131" t="s">
        <v>162</v>
      </c>
      <c r="H558" s="132">
        <v>2</v>
      </c>
      <c r="I558" s="133"/>
      <c r="J558" s="134">
        <f>ROUND(I558*H558,2)</f>
        <v>0</v>
      </c>
      <c r="K558" s="130" t="s">
        <v>136</v>
      </c>
      <c r="L558" s="33"/>
      <c r="M558" s="135" t="s">
        <v>19</v>
      </c>
      <c r="N558" s="136" t="s">
        <v>43</v>
      </c>
      <c r="P558" s="137">
        <f>O558*H558</f>
        <v>0</v>
      </c>
      <c r="Q558" s="137">
        <v>0</v>
      </c>
      <c r="R558" s="137">
        <f>Q558*H558</f>
        <v>0</v>
      </c>
      <c r="S558" s="137">
        <v>0</v>
      </c>
      <c r="T558" s="138">
        <f>S558*H558</f>
        <v>0</v>
      </c>
      <c r="AR558" s="139" t="s">
        <v>229</v>
      </c>
      <c r="AT558" s="139" t="s">
        <v>132</v>
      </c>
      <c r="AU558" s="139" t="s">
        <v>82</v>
      </c>
      <c r="AY558" s="18" t="s">
        <v>129</v>
      </c>
      <c r="BE558" s="140">
        <f>IF(N558="základní",J558,0)</f>
        <v>0</v>
      </c>
      <c r="BF558" s="140">
        <f>IF(N558="snížená",J558,0)</f>
        <v>0</v>
      </c>
      <c r="BG558" s="140">
        <f>IF(N558="zákl. přenesená",J558,0)</f>
        <v>0</v>
      </c>
      <c r="BH558" s="140">
        <f>IF(N558="sníž. přenesená",J558,0)</f>
        <v>0</v>
      </c>
      <c r="BI558" s="140">
        <f>IF(N558="nulová",J558,0)</f>
        <v>0</v>
      </c>
      <c r="BJ558" s="18" t="s">
        <v>80</v>
      </c>
      <c r="BK558" s="140">
        <f>ROUND(I558*H558,2)</f>
        <v>0</v>
      </c>
      <c r="BL558" s="18" t="s">
        <v>229</v>
      </c>
      <c r="BM558" s="139" t="s">
        <v>1161</v>
      </c>
    </row>
    <row r="559" spans="2:47" s="1" customFormat="1" ht="11.25">
      <c r="B559" s="33"/>
      <c r="D559" s="141" t="s">
        <v>139</v>
      </c>
      <c r="F559" s="142" t="s">
        <v>1162</v>
      </c>
      <c r="I559" s="143"/>
      <c r="L559" s="33"/>
      <c r="M559" s="144"/>
      <c r="T559" s="54"/>
      <c r="AT559" s="18" t="s">
        <v>139</v>
      </c>
      <c r="AU559" s="18" t="s">
        <v>82</v>
      </c>
    </row>
    <row r="560" spans="2:65" s="1" customFormat="1" ht="37.9" customHeight="1">
      <c r="B560" s="33"/>
      <c r="C560" s="128" t="s">
        <v>1163</v>
      </c>
      <c r="D560" s="128" t="s">
        <v>132</v>
      </c>
      <c r="E560" s="129" t="s">
        <v>1164</v>
      </c>
      <c r="F560" s="130" t="s">
        <v>1165</v>
      </c>
      <c r="G560" s="131" t="s">
        <v>162</v>
      </c>
      <c r="H560" s="132">
        <v>2</v>
      </c>
      <c r="I560" s="133"/>
      <c r="J560" s="134">
        <f>ROUND(I560*H560,2)</f>
        <v>0</v>
      </c>
      <c r="K560" s="130" t="s">
        <v>136</v>
      </c>
      <c r="L560" s="33"/>
      <c r="M560" s="135" t="s">
        <v>19</v>
      </c>
      <c r="N560" s="136" t="s">
        <v>43</v>
      </c>
      <c r="P560" s="137">
        <f>O560*H560</f>
        <v>0</v>
      </c>
      <c r="Q560" s="137">
        <v>0</v>
      </c>
      <c r="R560" s="137">
        <f>Q560*H560</f>
        <v>0</v>
      </c>
      <c r="S560" s="137">
        <v>0</v>
      </c>
      <c r="T560" s="138">
        <f>S560*H560</f>
        <v>0</v>
      </c>
      <c r="AR560" s="139" t="s">
        <v>229</v>
      </c>
      <c r="AT560" s="139" t="s">
        <v>132</v>
      </c>
      <c r="AU560" s="139" t="s">
        <v>82</v>
      </c>
      <c r="AY560" s="18" t="s">
        <v>129</v>
      </c>
      <c r="BE560" s="140">
        <f>IF(N560="základní",J560,0)</f>
        <v>0</v>
      </c>
      <c r="BF560" s="140">
        <f>IF(N560="snížená",J560,0)</f>
        <v>0</v>
      </c>
      <c r="BG560" s="140">
        <f>IF(N560="zákl. přenesená",J560,0)</f>
        <v>0</v>
      </c>
      <c r="BH560" s="140">
        <f>IF(N560="sníž. přenesená",J560,0)</f>
        <v>0</v>
      </c>
      <c r="BI560" s="140">
        <f>IF(N560="nulová",J560,0)</f>
        <v>0</v>
      </c>
      <c r="BJ560" s="18" t="s">
        <v>80</v>
      </c>
      <c r="BK560" s="140">
        <f>ROUND(I560*H560,2)</f>
        <v>0</v>
      </c>
      <c r="BL560" s="18" t="s">
        <v>229</v>
      </c>
      <c r="BM560" s="139" t="s">
        <v>1166</v>
      </c>
    </row>
    <row r="561" spans="2:47" s="1" customFormat="1" ht="11.25">
      <c r="B561" s="33"/>
      <c r="D561" s="141" t="s">
        <v>139</v>
      </c>
      <c r="F561" s="142" t="s">
        <v>1167</v>
      </c>
      <c r="I561" s="143"/>
      <c r="L561" s="33"/>
      <c r="M561" s="144"/>
      <c r="T561" s="54"/>
      <c r="AT561" s="18" t="s">
        <v>139</v>
      </c>
      <c r="AU561" s="18" t="s">
        <v>82</v>
      </c>
    </row>
    <row r="562" spans="2:65" s="1" customFormat="1" ht="49.15" customHeight="1">
      <c r="B562" s="33"/>
      <c r="C562" s="128" t="s">
        <v>1168</v>
      </c>
      <c r="D562" s="128" t="s">
        <v>132</v>
      </c>
      <c r="E562" s="129" t="s">
        <v>1169</v>
      </c>
      <c r="F562" s="130" t="s">
        <v>1170</v>
      </c>
      <c r="G562" s="131" t="s">
        <v>255</v>
      </c>
      <c r="H562" s="132">
        <v>0.058</v>
      </c>
      <c r="I562" s="133"/>
      <c r="J562" s="134">
        <f>ROUND(I562*H562,2)</f>
        <v>0</v>
      </c>
      <c r="K562" s="130" t="s">
        <v>136</v>
      </c>
      <c r="L562" s="33"/>
      <c r="M562" s="135" t="s">
        <v>19</v>
      </c>
      <c r="N562" s="136" t="s">
        <v>43</v>
      </c>
      <c r="P562" s="137">
        <f>O562*H562</f>
        <v>0</v>
      </c>
      <c r="Q562" s="137">
        <v>0</v>
      </c>
      <c r="R562" s="137">
        <f>Q562*H562</f>
        <v>0</v>
      </c>
      <c r="S562" s="137">
        <v>0</v>
      </c>
      <c r="T562" s="138">
        <f>S562*H562</f>
        <v>0</v>
      </c>
      <c r="AR562" s="139" t="s">
        <v>229</v>
      </c>
      <c r="AT562" s="139" t="s">
        <v>132</v>
      </c>
      <c r="AU562" s="139" t="s">
        <v>82</v>
      </c>
      <c r="AY562" s="18" t="s">
        <v>129</v>
      </c>
      <c r="BE562" s="140">
        <f>IF(N562="základní",J562,0)</f>
        <v>0</v>
      </c>
      <c r="BF562" s="140">
        <f>IF(N562="snížená",J562,0)</f>
        <v>0</v>
      </c>
      <c r="BG562" s="140">
        <f>IF(N562="zákl. přenesená",J562,0)</f>
        <v>0</v>
      </c>
      <c r="BH562" s="140">
        <f>IF(N562="sníž. přenesená",J562,0)</f>
        <v>0</v>
      </c>
      <c r="BI562" s="140">
        <f>IF(N562="nulová",J562,0)</f>
        <v>0</v>
      </c>
      <c r="BJ562" s="18" t="s">
        <v>80</v>
      </c>
      <c r="BK562" s="140">
        <f>ROUND(I562*H562,2)</f>
        <v>0</v>
      </c>
      <c r="BL562" s="18" t="s">
        <v>229</v>
      </c>
      <c r="BM562" s="139" t="s">
        <v>1171</v>
      </c>
    </row>
    <row r="563" spans="2:47" s="1" customFormat="1" ht="11.25">
      <c r="B563" s="33"/>
      <c r="D563" s="141" t="s">
        <v>139</v>
      </c>
      <c r="F563" s="142" t="s">
        <v>1172</v>
      </c>
      <c r="I563" s="143"/>
      <c r="L563" s="33"/>
      <c r="M563" s="144"/>
      <c r="T563" s="54"/>
      <c r="AT563" s="18" t="s">
        <v>139</v>
      </c>
      <c r="AU563" s="18" t="s">
        <v>82</v>
      </c>
    </row>
    <row r="564" spans="2:63" s="11" customFormat="1" ht="22.9" customHeight="1">
      <c r="B564" s="116"/>
      <c r="D564" s="117" t="s">
        <v>71</v>
      </c>
      <c r="E564" s="126" t="s">
        <v>1173</v>
      </c>
      <c r="F564" s="126" t="s">
        <v>1174</v>
      </c>
      <c r="I564" s="119"/>
      <c r="J564" s="127">
        <f>BK564</f>
        <v>0</v>
      </c>
      <c r="L564" s="116"/>
      <c r="M564" s="121"/>
      <c r="P564" s="122">
        <f>SUM(P565:P576)</f>
        <v>0</v>
      </c>
      <c r="R564" s="122">
        <f>SUM(R565:R576)</f>
        <v>0.013136000000000002</v>
      </c>
      <c r="T564" s="123">
        <f>SUM(T565:T576)</f>
        <v>0</v>
      </c>
      <c r="AR564" s="117" t="s">
        <v>82</v>
      </c>
      <c r="AT564" s="124" t="s">
        <v>71</v>
      </c>
      <c r="AU564" s="124" t="s">
        <v>80</v>
      </c>
      <c r="AY564" s="117" t="s">
        <v>129</v>
      </c>
      <c r="BK564" s="125">
        <f>SUM(BK565:BK576)</f>
        <v>0</v>
      </c>
    </row>
    <row r="565" spans="2:65" s="1" customFormat="1" ht="21.75" customHeight="1">
      <c r="B565" s="33"/>
      <c r="C565" s="128" t="s">
        <v>1175</v>
      </c>
      <c r="D565" s="128" t="s">
        <v>132</v>
      </c>
      <c r="E565" s="129" t="s">
        <v>1176</v>
      </c>
      <c r="F565" s="130" t="s">
        <v>1177</v>
      </c>
      <c r="G565" s="131" t="s">
        <v>162</v>
      </c>
      <c r="H565" s="132">
        <v>7.2</v>
      </c>
      <c r="I565" s="133"/>
      <c r="J565" s="134">
        <f>ROUND(I565*H565,2)</f>
        <v>0</v>
      </c>
      <c r="K565" s="130" t="s">
        <v>136</v>
      </c>
      <c r="L565" s="33"/>
      <c r="M565" s="135" t="s">
        <v>19</v>
      </c>
      <c r="N565" s="136" t="s">
        <v>43</v>
      </c>
      <c r="P565" s="137">
        <f>O565*H565</f>
        <v>0</v>
      </c>
      <c r="Q565" s="137">
        <v>0</v>
      </c>
      <c r="R565" s="137">
        <f>Q565*H565</f>
        <v>0</v>
      </c>
      <c r="S565" s="137">
        <v>0</v>
      </c>
      <c r="T565" s="138">
        <f>S565*H565</f>
        <v>0</v>
      </c>
      <c r="AR565" s="139" t="s">
        <v>229</v>
      </c>
      <c r="AT565" s="139" t="s">
        <v>132</v>
      </c>
      <c r="AU565" s="139" t="s">
        <v>82</v>
      </c>
      <c r="AY565" s="18" t="s">
        <v>129</v>
      </c>
      <c r="BE565" s="140">
        <f>IF(N565="základní",J565,0)</f>
        <v>0</v>
      </c>
      <c r="BF565" s="140">
        <f>IF(N565="snížená",J565,0)</f>
        <v>0</v>
      </c>
      <c r="BG565" s="140">
        <f>IF(N565="zákl. přenesená",J565,0)</f>
        <v>0</v>
      </c>
      <c r="BH565" s="140">
        <f>IF(N565="sníž. přenesená",J565,0)</f>
        <v>0</v>
      </c>
      <c r="BI565" s="140">
        <f>IF(N565="nulová",J565,0)</f>
        <v>0</v>
      </c>
      <c r="BJ565" s="18" t="s">
        <v>80</v>
      </c>
      <c r="BK565" s="140">
        <f>ROUND(I565*H565,2)</f>
        <v>0</v>
      </c>
      <c r="BL565" s="18" t="s">
        <v>229</v>
      </c>
      <c r="BM565" s="139" t="s">
        <v>1178</v>
      </c>
    </row>
    <row r="566" spans="2:47" s="1" customFormat="1" ht="11.25">
      <c r="B566" s="33"/>
      <c r="D566" s="141" t="s">
        <v>139</v>
      </c>
      <c r="F566" s="142" t="s">
        <v>1179</v>
      </c>
      <c r="I566" s="143"/>
      <c r="L566" s="33"/>
      <c r="M566" s="144"/>
      <c r="T566" s="54"/>
      <c r="AT566" s="18" t="s">
        <v>139</v>
      </c>
      <c r="AU566" s="18" t="s">
        <v>82</v>
      </c>
    </row>
    <row r="567" spans="2:51" s="13" customFormat="1" ht="11.25">
      <c r="B567" s="152"/>
      <c r="D567" s="146" t="s">
        <v>141</v>
      </c>
      <c r="E567" s="153" t="s">
        <v>19</v>
      </c>
      <c r="F567" s="154" t="s">
        <v>606</v>
      </c>
      <c r="H567" s="155">
        <v>7.2</v>
      </c>
      <c r="I567" s="156"/>
      <c r="L567" s="152"/>
      <c r="M567" s="157"/>
      <c r="T567" s="158"/>
      <c r="AT567" s="153" t="s">
        <v>141</v>
      </c>
      <c r="AU567" s="153" t="s">
        <v>82</v>
      </c>
      <c r="AV567" s="13" t="s">
        <v>82</v>
      </c>
      <c r="AW567" s="13" t="s">
        <v>33</v>
      </c>
      <c r="AX567" s="13" t="s">
        <v>80</v>
      </c>
      <c r="AY567" s="153" t="s">
        <v>129</v>
      </c>
    </row>
    <row r="568" spans="2:65" s="1" customFormat="1" ht="24.2" customHeight="1">
      <c r="B568" s="33"/>
      <c r="C568" s="128" t="s">
        <v>1180</v>
      </c>
      <c r="D568" s="128" t="s">
        <v>132</v>
      </c>
      <c r="E568" s="129" t="s">
        <v>1181</v>
      </c>
      <c r="F568" s="130" t="s">
        <v>1182</v>
      </c>
      <c r="G568" s="131" t="s">
        <v>162</v>
      </c>
      <c r="H568" s="132">
        <v>8.21</v>
      </c>
      <c r="I568" s="133"/>
      <c r="J568" s="134">
        <f>ROUND(I568*H568,2)</f>
        <v>0</v>
      </c>
      <c r="K568" s="130" t="s">
        <v>136</v>
      </c>
      <c r="L568" s="33"/>
      <c r="M568" s="135" t="s">
        <v>19</v>
      </c>
      <c r="N568" s="136" t="s">
        <v>43</v>
      </c>
      <c r="P568" s="137">
        <f>O568*H568</f>
        <v>0</v>
      </c>
      <c r="Q568" s="137">
        <v>0.0002</v>
      </c>
      <c r="R568" s="137">
        <f>Q568*H568</f>
        <v>0.0016420000000000002</v>
      </c>
      <c r="S568" s="137">
        <v>0</v>
      </c>
      <c r="T568" s="138">
        <f>S568*H568</f>
        <v>0</v>
      </c>
      <c r="AR568" s="139" t="s">
        <v>229</v>
      </c>
      <c r="AT568" s="139" t="s">
        <v>132</v>
      </c>
      <c r="AU568" s="139" t="s">
        <v>82</v>
      </c>
      <c r="AY568" s="18" t="s">
        <v>129</v>
      </c>
      <c r="BE568" s="140">
        <f>IF(N568="základní",J568,0)</f>
        <v>0</v>
      </c>
      <c r="BF568" s="140">
        <f>IF(N568="snížená",J568,0)</f>
        <v>0</v>
      </c>
      <c r="BG568" s="140">
        <f>IF(N568="zákl. přenesená",J568,0)</f>
        <v>0</v>
      </c>
      <c r="BH568" s="140">
        <f>IF(N568="sníž. přenesená",J568,0)</f>
        <v>0</v>
      </c>
      <c r="BI568" s="140">
        <f>IF(N568="nulová",J568,0)</f>
        <v>0</v>
      </c>
      <c r="BJ568" s="18" t="s">
        <v>80</v>
      </c>
      <c r="BK568" s="140">
        <f>ROUND(I568*H568,2)</f>
        <v>0</v>
      </c>
      <c r="BL568" s="18" t="s">
        <v>229</v>
      </c>
      <c r="BM568" s="139" t="s">
        <v>1183</v>
      </c>
    </row>
    <row r="569" spans="2:47" s="1" customFormat="1" ht="11.25">
      <c r="B569" s="33"/>
      <c r="D569" s="141" t="s">
        <v>139</v>
      </c>
      <c r="F569" s="142" t="s">
        <v>1184</v>
      </c>
      <c r="I569" s="143"/>
      <c r="L569" s="33"/>
      <c r="M569" s="144"/>
      <c r="T569" s="54"/>
      <c r="AT569" s="18" t="s">
        <v>139</v>
      </c>
      <c r="AU569" s="18" t="s">
        <v>82</v>
      </c>
    </row>
    <row r="570" spans="2:51" s="13" customFormat="1" ht="11.25">
      <c r="B570" s="152"/>
      <c r="D570" s="146" t="s">
        <v>141</v>
      </c>
      <c r="E570" s="153" t="s">
        <v>19</v>
      </c>
      <c r="F570" s="154" t="s">
        <v>606</v>
      </c>
      <c r="H570" s="155">
        <v>7.2</v>
      </c>
      <c r="I570" s="156"/>
      <c r="L570" s="152"/>
      <c r="M570" s="157"/>
      <c r="T570" s="158"/>
      <c r="AT570" s="153" t="s">
        <v>141</v>
      </c>
      <c r="AU570" s="153" t="s">
        <v>82</v>
      </c>
      <c r="AV570" s="13" t="s">
        <v>82</v>
      </c>
      <c r="AW570" s="13" t="s">
        <v>33</v>
      </c>
      <c r="AX570" s="13" t="s">
        <v>72</v>
      </c>
      <c r="AY570" s="153" t="s">
        <v>129</v>
      </c>
    </row>
    <row r="571" spans="2:51" s="13" customFormat="1" ht="11.25">
      <c r="B571" s="152"/>
      <c r="D571" s="146" t="s">
        <v>141</v>
      </c>
      <c r="E571" s="153" t="s">
        <v>19</v>
      </c>
      <c r="F571" s="154" t="s">
        <v>1185</v>
      </c>
      <c r="H571" s="155">
        <v>1.01</v>
      </c>
      <c r="I571" s="156"/>
      <c r="L571" s="152"/>
      <c r="M571" s="157"/>
      <c r="T571" s="158"/>
      <c r="AT571" s="153" t="s">
        <v>141</v>
      </c>
      <c r="AU571" s="153" t="s">
        <v>82</v>
      </c>
      <c r="AV571" s="13" t="s">
        <v>82</v>
      </c>
      <c r="AW571" s="13" t="s">
        <v>33</v>
      </c>
      <c r="AX571" s="13" t="s">
        <v>72</v>
      </c>
      <c r="AY571" s="153" t="s">
        <v>129</v>
      </c>
    </row>
    <row r="572" spans="2:51" s="14" customFormat="1" ht="11.25">
      <c r="B572" s="159"/>
      <c r="D572" s="146" t="s">
        <v>141</v>
      </c>
      <c r="E572" s="160" t="s">
        <v>19</v>
      </c>
      <c r="F572" s="161" t="s">
        <v>188</v>
      </c>
      <c r="H572" s="162">
        <v>8.21</v>
      </c>
      <c r="I572" s="163"/>
      <c r="L572" s="159"/>
      <c r="M572" s="164"/>
      <c r="T572" s="165"/>
      <c r="AT572" s="160" t="s">
        <v>141</v>
      </c>
      <c r="AU572" s="160" t="s">
        <v>82</v>
      </c>
      <c r="AV572" s="14" t="s">
        <v>137</v>
      </c>
      <c r="AW572" s="14" t="s">
        <v>33</v>
      </c>
      <c r="AX572" s="14" t="s">
        <v>80</v>
      </c>
      <c r="AY572" s="160" t="s">
        <v>129</v>
      </c>
    </row>
    <row r="573" spans="2:65" s="1" customFormat="1" ht="16.5" customHeight="1">
      <c r="B573" s="33"/>
      <c r="C573" s="128" t="s">
        <v>1186</v>
      </c>
      <c r="D573" s="128" t="s">
        <v>132</v>
      </c>
      <c r="E573" s="129" t="s">
        <v>1187</v>
      </c>
      <c r="F573" s="130" t="s">
        <v>1188</v>
      </c>
      <c r="G573" s="131" t="s">
        <v>162</v>
      </c>
      <c r="H573" s="132">
        <v>8.21</v>
      </c>
      <c r="I573" s="133"/>
      <c r="J573" s="134">
        <f>ROUND(I573*H573,2)</f>
        <v>0</v>
      </c>
      <c r="K573" s="130" t="s">
        <v>136</v>
      </c>
      <c r="L573" s="33"/>
      <c r="M573" s="135" t="s">
        <v>19</v>
      </c>
      <c r="N573" s="136" t="s">
        <v>43</v>
      </c>
      <c r="P573" s="137">
        <f>O573*H573</f>
        <v>0</v>
      </c>
      <c r="Q573" s="137">
        <v>0.0014</v>
      </c>
      <c r="R573" s="137">
        <f>Q573*H573</f>
        <v>0.011494</v>
      </c>
      <c r="S573" s="137">
        <v>0</v>
      </c>
      <c r="T573" s="138">
        <f>S573*H573</f>
        <v>0</v>
      </c>
      <c r="AR573" s="139" t="s">
        <v>229</v>
      </c>
      <c r="AT573" s="139" t="s">
        <v>132</v>
      </c>
      <c r="AU573" s="139" t="s">
        <v>82</v>
      </c>
      <c r="AY573" s="18" t="s">
        <v>129</v>
      </c>
      <c r="BE573" s="140">
        <f>IF(N573="základní",J573,0)</f>
        <v>0</v>
      </c>
      <c r="BF573" s="140">
        <f>IF(N573="snížená",J573,0)</f>
        <v>0</v>
      </c>
      <c r="BG573" s="140">
        <f>IF(N573="zákl. přenesená",J573,0)</f>
        <v>0</v>
      </c>
      <c r="BH573" s="140">
        <f>IF(N573="sníž. přenesená",J573,0)</f>
        <v>0</v>
      </c>
      <c r="BI573" s="140">
        <f>IF(N573="nulová",J573,0)</f>
        <v>0</v>
      </c>
      <c r="BJ573" s="18" t="s">
        <v>80</v>
      </c>
      <c r="BK573" s="140">
        <f>ROUND(I573*H573,2)</f>
        <v>0</v>
      </c>
      <c r="BL573" s="18" t="s">
        <v>229</v>
      </c>
      <c r="BM573" s="139" t="s">
        <v>1189</v>
      </c>
    </row>
    <row r="574" spans="2:47" s="1" customFormat="1" ht="11.25">
      <c r="B574" s="33"/>
      <c r="D574" s="141" t="s">
        <v>139</v>
      </c>
      <c r="F574" s="142" t="s">
        <v>1190</v>
      </c>
      <c r="I574" s="143"/>
      <c r="L574" s="33"/>
      <c r="M574" s="144"/>
      <c r="T574" s="54"/>
      <c r="AT574" s="18" t="s">
        <v>139</v>
      </c>
      <c r="AU574" s="18" t="s">
        <v>82</v>
      </c>
    </row>
    <row r="575" spans="2:65" s="1" customFormat="1" ht="44.25" customHeight="1">
      <c r="B575" s="33"/>
      <c r="C575" s="128" t="s">
        <v>1191</v>
      </c>
      <c r="D575" s="128" t="s">
        <v>132</v>
      </c>
      <c r="E575" s="129" t="s">
        <v>1192</v>
      </c>
      <c r="F575" s="130" t="s">
        <v>1193</v>
      </c>
      <c r="G575" s="131" t="s">
        <v>255</v>
      </c>
      <c r="H575" s="132">
        <v>0.013</v>
      </c>
      <c r="I575" s="133"/>
      <c r="J575" s="134">
        <f>ROUND(I575*H575,2)</f>
        <v>0</v>
      </c>
      <c r="K575" s="130" t="s">
        <v>136</v>
      </c>
      <c r="L575" s="33"/>
      <c r="M575" s="135" t="s">
        <v>19</v>
      </c>
      <c r="N575" s="136" t="s">
        <v>43</v>
      </c>
      <c r="P575" s="137">
        <f>O575*H575</f>
        <v>0</v>
      </c>
      <c r="Q575" s="137">
        <v>0</v>
      </c>
      <c r="R575" s="137">
        <f>Q575*H575</f>
        <v>0</v>
      </c>
      <c r="S575" s="137">
        <v>0</v>
      </c>
      <c r="T575" s="138">
        <f>S575*H575</f>
        <v>0</v>
      </c>
      <c r="AR575" s="139" t="s">
        <v>229</v>
      </c>
      <c r="AT575" s="139" t="s">
        <v>132</v>
      </c>
      <c r="AU575" s="139" t="s">
        <v>82</v>
      </c>
      <c r="AY575" s="18" t="s">
        <v>129</v>
      </c>
      <c r="BE575" s="140">
        <f>IF(N575="základní",J575,0)</f>
        <v>0</v>
      </c>
      <c r="BF575" s="140">
        <f>IF(N575="snížená",J575,0)</f>
        <v>0</v>
      </c>
      <c r="BG575" s="140">
        <f>IF(N575="zákl. přenesená",J575,0)</f>
        <v>0</v>
      </c>
      <c r="BH575" s="140">
        <f>IF(N575="sníž. přenesená",J575,0)</f>
        <v>0</v>
      </c>
      <c r="BI575" s="140">
        <f>IF(N575="nulová",J575,0)</f>
        <v>0</v>
      </c>
      <c r="BJ575" s="18" t="s">
        <v>80</v>
      </c>
      <c r="BK575" s="140">
        <f>ROUND(I575*H575,2)</f>
        <v>0</v>
      </c>
      <c r="BL575" s="18" t="s">
        <v>229</v>
      </c>
      <c r="BM575" s="139" t="s">
        <v>1194</v>
      </c>
    </row>
    <row r="576" spans="2:47" s="1" customFormat="1" ht="11.25">
      <c r="B576" s="33"/>
      <c r="D576" s="141" t="s">
        <v>139</v>
      </c>
      <c r="F576" s="142" t="s">
        <v>1195</v>
      </c>
      <c r="I576" s="143"/>
      <c r="L576" s="33"/>
      <c r="M576" s="144"/>
      <c r="T576" s="54"/>
      <c r="AT576" s="18" t="s">
        <v>139</v>
      </c>
      <c r="AU576" s="18" t="s">
        <v>82</v>
      </c>
    </row>
    <row r="577" spans="2:63" s="11" customFormat="1" ht="22.9" customHeight="1">
      <c r="B577" s="116"/>
      <c r="D577" s="117" t="s">
        <v>71</v>
      </c>
      <c r="E577" s="126" t="s">
        <v>444</v>
      </c>
      <c r="F577" s="126" t="s">
        <v>445</v>
      </c>
      <c r="I577" s="119"/>
      <c r="J577" s="127">
        <f>BK577</f>
        <v>0</v>
      </c>
      <c r="L577" s="116"/>
      <c r="M577" s="121"/>
      <c r="P577" s="122">
        <f>SUM(P578:P586)</f>
        <v>0</v>
      </c>
      <c r="R577" s="122">
        <f>SUM(R578:R586)</f>
        <v>0.0024075</v>
      </c>
      <c r="T577" s="123">
        <f>SUM(T578:T586)</f>
        <v>0</v>
      </c>
      <c r="AR577" s="117" t="s">
        <v>82</v>
      </c>
      <c r="AT577" s="124" t="s">
        <v>71</v>
      </c>
      <c r="AU577" s="124" t="s">
        <v>80</v>
      </c>
      <c r="AY577" s="117" t="s">
        <v>129</v>
      </c>
      <c r="BK577" s="125">
        <f>SUM(BK578:BK586)</f>
        <v>0</v>
      </c>
    </row>
    <row r="578" spans="2:65" s="1" customFormat="1" ht="24.2" customHeight="1">
      <c r="B578" s="33"/>
      <c r="C578" s="128" t="s">
        <v>1196</v>
      </c>
      <c r="D578" s="128" t="s">
        <v>132</v>
      </c>
      <c r="E578" s="129" t="s">
        <v>1197</v>
      </c>
      <c r="F578" s="130" t="s">
        <v>1198</v>
      </c>
      <c r="G578" s="131" t="s">
        <v>162</v>
      </c>
      <c r="H578" s="132">
        <v>0.45</v>
      </c>
      <c r="I578" s="133"/>
      <c r="J578" s="134">
        <f>ROUND(I578*H578,2)</f>
        <v>0</v>
      </c>
      <c r="K578" s="130" t="s">
        <v>136</v>
      </c>
      <c r="L578" s="33"/>
      <c r="M578" s="135" t="s">
        <v>19</v>
      </c>
      <c r="N578" s="136" t="s">
        <v>43</v>
      </c>
      <c r="P578" s="137">
        <f>O578*H578</f>
        <v>0</v>
      </c>
      <c r="Q578" s="137">
        <v>0.0003</v>
      </c>
      <c r="R578" s="137">
        <f>Q578*H578</f>
        <v>0.000135</v>
      </c>
      <c r="S578" s="137">
        <v>0</v>
      </c>
      <c r="T578" s="138">
        <f>S578*H578</f>
        <v>0</v>
      </c>
      <c r="AR578" s="139" t="s">
        <v>229</v>
      </c>
      <c r="AT578" s="139" t="s">
        <v>132</v>
      </c>
      <c r="AU578" s="139" t="s">
        <v>82</v>
      </c>
      <c r="AY578" s="18" t="s">
        <v>129</v>
      </c>
      <c r="BE578" s="140">
        <f>IF(N578="základní",J578,0)</f>
        <v>0</v>
      </c>
      <c r="BF578" s="140">
        <f>IF(N578="snížená",J578,0)</f>
        <v>0</v>
      </c>
      <c r="BG578" s="140">
        <f>IF(N578="zákl. přenesená",J578,0)</f>
        <v>0</v>
      </c>
      <c r="BH578" s="140">
        <f>IF(N578="sníž. přenesená",J578,0)</f>
        <v>0</v>
      </c>
      <c r="BI578" s="140">
        <f>IF(N578="nulová",J578,0)</f>
        <v>0</v>
      </c>
      <c r="BJ578" s="18" t="s">
        <v>80</v>
      </c>
      <c r="BK578" s="140">
        <f>ROUND(I578*H578,2)</f>
        <v>0</v>
      </c>
      <c r="BL578" s="18" t="s">
        <v>229</v>
      </c>
      <c r="BM578" s="139" t="s">
        <v>1199</v>
      </c>
    </row>
    <row r="579" spans="2:47" s="1" customFormat="1" ht="11.25">
      <c r="B579" s="33"/>
      <c r="D579" s="141" t="s">
        <v>139</v>
      </c>
      <c r="F579" s="142" t="s">
        <v>1200</v>
      </c>
      <c r="I579" s="143"/>
      <c r="L579" s="33"/>
      <c r="M579" s="144"/>
      <c r="T579" s="54"/>
      <c r="AT579" s="18" t="s">
        <v>139</v>
      </c>
      <c r="AU579" s="18" t="s">
        <v>82</v>
      </c>
    </row>
    <row r="580" spans="2:65" s="1" customFormat="1" ht="37.9" customHeight="1">
      <c r="B580" s="33"/>
      <c r="C580" s="128" t="s">
        <v>1201</v>
      </c>
      <c r="D580" s="128" t="s">
        <v>132</v>
      </c>
      <c r="E580" s="129" t="s">
        <v>1202</v>
      </c>
      <c r="F580" s="130" t="s">
        <v>1203</v>
      </c>
      <c r="G580" s="131" t="s">
        <v>162</v>
      </c>
      <c r="H580" s="132">
        <v>0.45</v>
      </c>
      <c r="I580" s="133"/>
      <c r="J580" s="134">
        <f>ROUND(I580*H580,2)</f>
        <v>0</v>
      </c>
      <c r="K580" s="130" t="s">
        <v>136</v>
      </c>
      <c r="L580" s="33"/>
      <c r="M580" s="135" t="s">
        <v>19</v>
      </c>
      <c r="N580" s="136" t="s">
        <v>43</v>
      </c>
      <c r="P580" s="137">
        <f>O580*H580</f>
        <v>0</v>
      </c>
      <c r="Q580" s="137">
        <v>0.00505</v>
      </c>
      <c r="R580" s="137">
        <f>Q580*H580</f>
        <v>0.0022724999999999998</v>
      </c>
      <c r="S580" s="137">
        <v>0</v>
      </c>
      <c r="T580" s="138">
        <f>S580*H580</f>
        <v>0</v>
      </c>
      <c r="AR580" s="139" t="s">
        <v>229</v>
      </c>
      <c r="AT580" s="139" t="s">
        <v>132</v>
      </c>
      <c r="AU580" s="139" t="s">
        <v>82</v>
      </c>
      <c r="AY580" s="18" t="s">
        <v>129</v>
      </c>
      <c r="BE580" s="140">
        <f>IF(N580="základní",J580,0)</f>
        <v>0</v>
      </c>
      <c r="BF580" s="140">
        <f>IF(N580="snížená",J580,0)</f>
        <v>0</v>
      </c>
      <c r="BG580" s="140">
        <f>IF(N580="zákl. přenesená",J580,0)</f>
        <v>0</v>
      </c>
      <c r="BH580" s="140">
        <f>IF(N580="sníž. přenesená",J580,0)</f>
        <v>0</v>
      </c>
      <c r="BI580" s="140">
        <f>IF(N580="nulová",J580,0)</f>
        <v>0</v>
      </c>
      <c r="BJ580" s="18" t="s">
        <v>80</v>
      </c>
      <c r="BK580" s="140">
        <f>ROUND(I580*H580,2)</f>
        <v>0</v>
      </c>
      <c r="BL580" s="18" t="s">
        <v>229</v>
      </c>
      <c r="BM580" s="139" t="s">
        <v>1204</v>
      </c>
    </row>
    <row r="581" spans="2:47" s="1" customFormat="1" ht="11.25">
      <c r="B581" s="33"/>
      <c r="D581" s="141" t="s">
        <v>139</v>
      </c>
      <c r="F581" s="142" t="s">
        <v>1205</v>
      </c>
      <c r="I581" s="143"/>
      <c r="L581" s="33"/>
      <c r="M581" s="144"/>
      <c r="T581" s="54"/>
      <c r="AT581" s="18" t="s">
        <v>139</v>
      </c>
      <c r="AU581" s="18" t="s">
        <v>82</v>
      </c>
    </row>
    <row r="582" spans="2:51" s="13" customFormat="1" ht="11.25">
      <c r="B582" s="152"/>
      <c r="D582" s="146" t="s">
        <v>141</v>
      </c>
      <c r="E582" s="153" t="s">
        <v>19</v>
      </c>
      <c r="F582" s="154" t="s">
        <v>1206</v>
      </c>
      <c r="H582" s="155">
        <v>0.45</v>
      </c>
      <c r="I582" s="156"/>
      <c r="L582" s="152"/>
      <c r="M582" s="157"/>
      <c r="T582" s="158"/>
      <c r="AT582" s="153" t="s">
        <v>141</v>
      </c>
      <c r="AU582" s="153" t="s">
        <v>82</v>
      </c>
      <c r="AV582" s="13" t="s">
        <v>82</v>
      </c>
      <c r="AW582" s="13" t="s">
        <v>33</v>
      </c>
      <c r="AX582" s="13" t="s">
        <v>80</v>
      </c>
      <c r="AY582" s="153" t="s">
        <v>129</v>
      </c>
    </row>
    <row r="583" spans="2:65" s="1" customFormat="1" ht="37.9" customHeight="1">
      <c r="B583" s="33"/>
      <c r="C583" s="128" t="s">
        <v>1207</v>
      </c>
      <c r="D583" s="128" t="s">
        <v>132</v>
      </c>
      <c r="E583" s="129" t="s">
        <v>1208</v>
      </c>
      <c r="F583" s="130" t="s">
        <v>1209</v>
      </c>
      <c r="G583" s="131" t="s">
        <v>162</v>
      </c>
      <c r="H583" s="132">
        <v>0.45</v>
      </c>
      <c r="I583" s="133"/>
      <c r="J583" s="134">
        <f>ROUND(I583*H583,2)</f>
        <v>0</v>
      </c>
      <c r="K583" s="130" t="s">
        <v>136</v>
      </c>
      <c r="L583" s="33"/>
      <c r="M583" s="135" t="s">
        <v>19</v>
      </c>
      <c r="N583" s="136" t="s">
        <v>43</v>
      </c>
      <c r="P583" s="137">
        <f>O583*H583</f>
        <v>0</v>
      </c>
      <c r="Q583" s="137">
        <v>0</v>
      </c>
      <c r="R583" s="137">
        <f>Q583*H583</f>
        <v>0</v>
      </c>
      <c r="S583" s="137">
        <v>0</v>
      </c>
      <c r="T583" s="138">
        <f>S583*H583</f>
        <v>0</v>
      </c>
      <c r="AR583" s="139" t="s">
        <v>229</v>
      </c>
      <c r="AT583" s="139" t="s">
        <v>132</v>
      </c>
      <c r="AU583" s="139" t="s">
        <v>82</v>
      </c>
      <c r="AY583" s="18" t="s">
        <v>129</v>
      </c>
      <c r="BE583" s="140">
        <f>IF(N583="základní",J583,0)</f>
        <v>0</v>
      </c>
      <c r="BF583" s="140">
        <f>IF(N583="snížená",J583,0)</f>
        <v>0</v>
      </c>
      <c r="BG583" s="140">
        <f>IF(N583="zákl. přenesená",J583,0)</f>
        <v>0</v>
      </c>
      <c r="BH583" s="140">
        <f>IF(N583="sníž. přenesená",J583,0)</f>
        <v>0</v>
      </c>
      <c r="BI583" s="140">
        <f>IF(N583="nulová",J583,0)</f>
        <v>0</v>
      </c>
      <c r="BJ583" s="18" t="s">
        <v>80</v>
      </c>
      <c r="BK583" s="140">
        <f>ROUND(I583*H583,2)</f>
        <v>0</v>
      </c>
      <c r="BL583" s="18" t="s">
        <v>229</v>
      </c>
      <c r="BM583" s="139" t="s">
        <v>1210</v>
      </c>
    </row>
    <row r="584" spans="2:47" s="1" customFormat="1" ht="11.25">
      <c r="B584" s="33"/>
      <c r="D584" s="141" t="s">
        <v>139</v>
      </c>
      <c r="F584" s="142" t="s">
        <v>1211</v>
      </c>
      <c r="I584" s="143"/>
      <c r="L584" s="33"/>
      <c r="M584" s="144"/>
      <c r="T584" s="54"/>
      <c r="AT584" s="18" t="s">
        <v>139</v>
      </c>
      <c r="AU584" s="18" t="s">
        <v>82</v>
      </c>
    </row>
    <row r="585" spans="2:65" s="1" customFormat="1" ht="49.15" customHeight="1">
      <c r="B585" s="33"/>
      <c r="C585" s="128" t="s">
        <v>1212</v>
      </c>
      <c r="D585" s="128" t="s">
        <v>132</v>
      </c>
      <c r="E585" s="129" t="s">
        <v>1213</v>
      </c>
      <c r="F585" s="130" t="s">
        <v>1214</v>
      </c>
      <c r="G585" s="131" t="s">
        <v>255</v>
      </c>
      <c r="H585" s="132">
        <v>0.002</v>
      </c>
      <c r="I585" s="133"/>
      <c r="J585" s="134">
        <f>ROUND(I585*H585,2)</f>
        <v>0</v>
      </c>
      <c r="K585" s="130" t="s">
        <v>136</v>
      </c>
      <c r="L585" s="33"/>
      <c r="M585" s="135" t="s">
        <v>19</v>
      </c>
      <c r="N585" s="136" t="s">
        <v>43</v>
      </c>
      <c r="P585" s="137">
        <f>O585*H585</f>
        <v>0</v>
      </c>
      <c r="Q585" s="137">
        <v>0</v>
      </c>
      <c r="R585" s="137">
        <f>Q585*H585</f>
        <v>0</v>
      </c>
      <c r="S585" s="137">
        <v>0</v>
      </c>
      <c r="T585" s="138">
        <f>S585*H585</f>
        <v>0</v>
      </c>
      <c r="AR585" s="139" t="s">
        <v>229</v>
      </c>
      <c r="AT585" s="139" t="s">
        <v>132</v>
      </c>
      <c r="AU585" s="139" t="s">
        <v>82</v>
      </c>
      <c r="AY585" s="18" t="s">
        <v>129</v>
      </c>
      <c r="BE585" s="140">
        <f>IF(N585="základní",J585,0)</f>
        <v>0</v>
      </c>
      <c r="BF585" s="140">
        <f>IF(N585="snížená",J585,0)</f>
        <v>0</v>
      </c>
      <c r="BG585" s="140">
        <f>IF(N585="zákl. přenesená",J585,0)</f>
        <v>0</v>
      </c>
      <c r="BH585" s="140">
        <f>IF(N585="sníž. přenesená",J585,0)</f>
        <v>0</v>
      </c>
      <c r="BI585" s="140">
        <f>IF(N585="nulová",J585,0)</f>
        <v>0</v>
      </c>
      <c r="BJ585" s="18" t="s">
        <v>80</v>
      </c>
      <c r="BK585" s="140">
        <f>ROUND(I585*H585,2)</f>
        <v>0</v>
      </c>
      <c r="BL585" s="18" t="s">
        <v>229</v>
      </c>
      <c r="BM585" s="139" t="s">
        <v>1215</v>
      </c>
    </row>
    <row r="586" spans="2:47" s="1" customFormat="1" ht="11.25">
      <c r="B586" s="33"/>
      <c r="D586" s="141" t="s">
        <v>139</v>
      </c>
      <c r="F586" s="142" t="s">
        <v>1216</v>
      </c>
      <c r="I586" s="143"/>
      <c r="L586" s="33"/>
      <c r="M586" s="144"/>
      <c r="T586" s="54"/>
      <c r="AT586" s="18" t="s">
        <v>139</v>
      </c>
      <c r="AU586" s="18" t="s">
        <v>82</v>
      </c>
    </row>
    <row r="587" spans="2:63" s="11" customFormat="1" ht="22.9" customHeight="1">
      <c r="B587" s="116"/>
      <c r="D587" s="117" t="s">
        <v>71</v>
      </c>
      <c r="E587" s="126" t="s">
        <v>1217</v>
      </c>
      <c r="F587" s="126" t="s">
        <v>1218</v>
      </c>
      <c r="I587" s="119"/>
      <c r="J587" s="127">
        <f>BK587</f>
        <v>0</v>
      </c>
      <c r="L587" s="116"/>
      <c r="M587" s="121"/>
      <c r="P587" s="122">
        <f>SUM(P588:P597)</f>
        <v>0</v>
      </c>
      <c r="R587" s="122">
        <f>SUM(R588:R597)</f>
        <v>0.0014639999999999998</v>
      </c>
      <c r="T587" s="123">
        <f>SUM(T588:T597)</f>
        <v>0</v>
      </c>
      <c r="AR587" s="117" t="s">
        <v>82</v>
      </c>
      <c r="AT587" s="124" t="s">
        <v>71</v>
      </c>
      <c r="AU587" s="124" t="s">
        <v>80</v>
      </c>
      <c r="AY587" s="117" t="s">
        <v>129</v>
      </c>
      <c r="BK587" s="125">
        <f>SUM(BK588:BK597)</f>
        <v>0</v>
      </c>
    </row>
    <row r="588" spans="2:65" s="1" customFormat="1" ht="24.2" customHeight="1">
      <c r="B588" s="33"/>
      <c r="C588" s="128" t="s">
        <v>1219</v>
      </c>
      <c r="D588" s="128" t="s">
        <v>132</v>
      </c>
      <c r="E588" s="129" t="s">
        <v>1220</v>
      </c>
      <c r="F588" s="130" t="s">
        <v>1221</v>
      </c>
      <c r="G588" s="131" t="s">
        <v>162</v>
      </c>
      <c r="H588" s="132">
        <v>2.4</v>
      </c>
      <c r="I588" s="133"/>
      <c r="J588" s="134">
        <f>ROUND(I588*H588,2)</f>
        <v>0</v>
      </c>
      <c r="K588" s="130" t="s">
        <v>136</v>
      </c>
      <c r="L588" s="33"/>
      <c r="M588" s="135" t="s">
        <v>19</v>
      </c>
      <c r="N588" s="136" t="s">
        <v>43</v>
      </c>
      <c r="P588" s="137">
        <f>O588*H588</f>
        <v>0</v>
      </c>
      <c r="Q588" s="137">
        <v>0</v>
      </c>
      <c r="R588" s="137">
        <f>Q588*H588</f>
        <v>0</v>
      </c>
      <c r="S588" s="137">
        <v>0</v>
      </c>
      <c r="T588" s="138">
        <f>S588*H588</f>
        <v>0</v>
      </c>
      <c r="AR588" s="139" t="s">
        <v>229</v>
      </c>
      <c r="AT588" s="139" t="s">
        <v>132</v>
      </c>
      <c r="AU588" s="139" t="s">
        <v>82</v>
      </c>
      <c r="AY588" s="18" t="s">
        <v>129</v>
      </c>
      <c r="BE588" s="140">
        <f>IF(N588="základní",J588,0)</f>
        <v>0</v>
      </c>
      <c r="BF588" s="140">
        <f>IF(N588="snížená",J588,0)</f>
        <v>0</v>
      </c>
      <c r="BG588" s="140">
        <f>IF(N588="zákl. přenesená",J588,0)</f>
        <v>0</v>
      </c>
      <c r="BH588" s="140">
        <f>IF(N588="sníž. přenesená",J588,0)</f>
        <v>0</v>
      </c>
      <c r="BI588" s="140">
        <f>IF(N588="nulová",J588,0)</f>
        <v>0</v>
      </c>
      <c r="BJ588" s="18" t="s">
        <v>80</v>
      </c>
      <c r="BK588" s="140">
        <f>ROUND(I588*H588,2)</f>
        <v>0</v>
      </c>
      <c r="BL588" s="18" t="s">
        <v>229</v>
      </c>
      <c r="BM588" s="139" t="s">
        <v>1222</v>
      </c>
    </row>
    <row r="589" spans="2:47" s="1" customFormat="1" ht="11.25">
      <c r="B589" s="33"/>
      <c r="D589" s="141" t="s">
        <v>139</v>
      </c>
      <c r="F589" s="142" t="s">
        <v>1223</v>
      </c>
      <c r="I589" s="143"/>
      <c r="L589" s="33"/>
      <c r="M589" s="144"/>
      <c r="T589" s="54"/>
      <c r="AT589" s="18" t="s">
        <v>139</v>
      </c>
      <c r="AU589" s="18" t="s">
        <v>82</v>
      </c>
    </row>
    <row r="590" spans="2:51" s="13" customFormat="1" ht="11.25">
      <c r="B590" s="152"/>
      <c r="D590" s="146" t="s">
        <v>141</v>
      </c>
      <c r="E590" s="153" t="s">
        <v>19</v>
      </c>
      <c r="F590" s="154" t="s">
        <v>1224</v>
      </c>
      <c r="H590" s="155">
        <v>2.4</v>
      </c>
      <c r="I590" s="156"/>
      <c r="L590" s="152"/>
      <c r="M590" s="157"/>
      <c r="T590" s="158"/>
      <c r="AT590" s="153" t="s">
        <v>141</v>
      </c>
      <c r="AU590" s="153" t="s">
        <v>82</v>
      </c>
      <c r="AV590" s="13" t="s">
        <v>82</v>
      </c>
      <c r="AW590" s="13" t="s">
        <v>33</v>
      </c>
      <c r="AX590" s="13" t="s">
        <v>80</v>
      </c>
      <c r="AY590" s="153" t="s">
        <v>129</v>
      </c>
    </row>
    <row r="591" spans="2:65" s="1" customFormat="1" ht="16.5" customHeight="1">
      <c r="B591" s="33"/>
      <c r="C591" s="128" t="s">
        <v>1225</v>
      </c>
      <c r="D591" s="128" t="s">
        <v>132</v>
      </c>
      <c r="E591" s="129" t="s">
        <v>1226</v>
      </c>
      <c r="F591" s="130" t="s">
        <v>1227</v>
      </c>
      <c r="G591" s="131" t="s">
        <v>162</v>
      </c>
      <c r="H591" s="132">
        <v>35.7</v>
      </c>
      <c r="I591" s="133"/>
      <c r="J591" s="134">
        <f>ROUND(I591*H591,2)</f>
        <v>0</v>
      </c>
      <c r="K591" s="130" t="s">
        <v>136</v>
      </c>
      <c r="L591" s="33"/>
      <c r="M591" s="135" t="s">
        <v>19</v>
      </c>
      <c r="N591" s="136" t="s">
        <v>43</v>
      </c>
      <c r="P591" s="137">
        <f>O591*H591</f>
        <v>0</v>
      </c>
      <c r="Q591" s="137">
        <v>0</v>
      </c>
      <c r="R591" s="137">
        <f>Q591*H591</f>
        <v>0</v>
      </c>
      <c r="S591" s="137">
        <v>0</v>
      </c>
      <c r="T591" s="138">
        <f>S591*H591</f>
        <v>0</v>
      </c>
      <c r="AR591" s="139" t="s">
        <v>229</v>
      </c>
      <c r="AT591" s="139" t="s">
        <v>132</v>
      </c>
      <c r="AU591" s="139" t="s">
        <v>82</v>
      </c>
      <c r="AY591" s="18" t="s">
        <v>129</v>
      </c>
      <c r="BE591" s="140">
        <f>IF(N591="základní",J591,0)</f>
        <v>0</v>
      </c>
      <c r="BF591" s="140">
        <f>IF(N591="snížená",J591,0)</f>
        <v>0</v>
      </c>
      <c r="BG591" s="140">
        <f>IF(N591="zákl. přenesená",J591,0)</f>
        <v>0</v>
      </c>
      <c r="BH591" s="140">
        <f>IF(N591="sníž. přenesená",J591,0)</f>
        <v>0</v>
      </c>
      <c r="BI591" s="140">
        <f>IF(N591="nulová",J591,0)</f>
        <v>0</v>
      </c>
      <c r="BJ591" s="18" t="s">
        <v>80</v>
      </c>
      <c r="BK591" s="140">
        <f>ROUND(I591*H591,2)</f>
        <v>0</v>
      </c>
      <c r="BL591" s="18" t="s">
        <v>229</v>
      </c>
      <c r="BM591" s="139" t="s">
        <v>1228</v>
      </c>
    </row>
    <row r="592" spans="2:47" s="1" customFormat="1" ht="11.25">
      <c r="B592" s="33"/>
      <c r="D592" s="141" t="s">
        <v>139</v>
      </c>
      <c r="F592" s="142" t="s">
        <v>1229</v>
      </c>
      <c r="I592" s="143"/>
      <c r="L592" s="33"/>
      <c r="M592" s="144"/>
      <c r="T592" s="54"/>
      <c r="AT592" s="18" t="s">
        <v>139</v>
      </c>
      <c r="AU592" s="18" t="s">
        <v>82</v>
      </c>
    </row>
    <row r="593" spans="2:51" s="13" customFormat="1" ht="11.25">
      <c r="B593" s="152"/>
      <c r="D593" s="146" t="s">
        <v>141</v>
      </c>
      <c r="E593" s="153" t="s">
        <v>19</v>
      </c>
      <c r="F593" s="154" t="s">
        <v>1230</v>
      </c>
      <c r="H593" s="155">
        <v>35.7</v>
      </c>
      <c r="I593" s="156"/>
      <c r="L593" s="152"/>
      <c r="M593" s="157"/>
      <c r="T593" s="158"/>
      <c r="AT593" s="153" t="s">
        <v>141</v>
      </c>
      <c r="AU593" s="153" t="s">
        <v>82</v>
      </c>
      <c r="AV593" s="13" t="s">
        <v>82</v>
      </c>
      <c r="AW593" s="13" t="s">
        <v>33</v>
      </c>
      <c r="AX593" s="13" t="s">
        <v>80</v>
      </c>
      <c r="AY593" s="153" t="s">
        <v>129</v>
      </c>
    </row>
    <row r="594" spans="2:65" s="1" customFormat="1" ht="37.9" customHeight="1">
      <c r="B594" s="33"/>
      <c r="C594" s="128" t="s">
        <v>1231</v>
      </c>
      <c r="D594" s="128" t="s">
        <v>132</v>
      </c>
      <c r="E594" s="129" t="s">
        <v>1232</v>
      </c>
      <c r="F594" s="130" t="s">
        <v>1233</v>
      </c>
      <c r="G594" s="131" t="s">
        <v>162</v>
      </c>
      <c r="H594" s="132">
        <v>2.4</v>
      </c>
      <c r="I594" s="133"/>
      <c r="J594" s="134">
        <f>ROUND(I594*H594,2)</f>
        <v>0</v>
      </c>
      <c r="K594" s="130" t="s">
        <v>136</v>
      </c>
      <c r="L594" s="33"/>
      <c r="M594" s="135" t="s">
        <v>19</v>
      </c>
      <c r="N594" s="136" t="s">
        <v>43</v>
      </c>
      <c r="P594" s="137">
        <f>O594*H594</f>
        <v>0</v>
      </c>
      <c r="Q594" s="137">
        <v>0.0002</v>
      </c>
      <c r="R594" s="137">
        <f>Q594*H594</f>
        <v>0.00048</v>
      </c>
      <c r="S594" s="137">
        <v>0</v>
      </c>
      <c r="T594" s="138">
        <f>S594*H594</f>
        <v>0</v>
      </c>
      <c r="AR594" s="139" t="s">
        <v>229</v>
      </c>
      <c r="AT594" s="139" t="s">
        <v>132</v>
      </c>
      <c r="AU594" s="139" t="s">
        <v>82</v>
      </c>
      <c r="AY594" s="18" t="s">
        <v>129</v>
      </c>
      <c r="BE594" s="140">
        <f>IF(N594="základní",J594,0)</f>
        <v>0</v>
      </c>
      <c r="BF594" s="140">
        <f>IF(N594="snížená",J594,0)</f>
        <v>0</v>
      </c>
      <c r="BG594" s="140">
        <f>IF(N594="zákl. přenesená",J594,0)</f>
        <v>0</v>
      </c>
      <c r="BH594" s="140">
        <f>IF(N594="sníž. přenesená",J594,0)</f>
        <v>0</v>
      </c>
      <c r="BI594" s="140">
        <f>IF(N594="nulová",J594,0)</f>
        <v>0</v>
      </c>
      <c r="BJ594" s="18" t="s">
        <v>80</v>
      </c>
      <c r="BK594" s="140">
        <f>ROUND(I594*H594,2)</f>
        <v>0</v>
      </c>
      <c r="BL594" s="18" t="s">
        <v>229</v>
      </c>
      <c r="BM594" s="139" t="s">
        <v>1234</v>
      </c>
    </row>
    <row r="595" spans="2:47" s="1" customFormat="1" ht="11.25">
      <c r="B595" s="33"/>
      <c r="D595" s="141" t="s">
        <v>139</v>
      </c>
      <c r="F595" s="142" t="s">
        <v>1235</v>
      </c>
      <c r="I595" s="143"/>
      <c r="L595" s="33"/>
      <c r="M595" s="144"/>
      <c r="T595" s="54"/>
      <c r="AT595" s="18" t="s">
        <v>139</v>
      </c>
      <c r="AU595" s="18" t="s">
        <v>82</v>
      </c>
    </row>
    <row r="596" spans="2:65" s="1" customFormat="1" ht="44.25" customHeight="1">
      <c r="B596" s="33"/>
      <c r="C596" s="128" t="s">
        <v>1236</v>
      </c>
      <c r="D596" s="128" t="s">
        <v>132</v>
      </c>
      <c r="E596" s="129" t="s">
        <v>1237</v>
      </c>
      <c r="F596" s="130" t="s">
        <v>1238</v>
      </c>
      <c r="G596" s="131" t="s">
        <v>162</v>
      </c>
      <c r="H596" s="132">
        <v>2.4</v>
      </c>
      <c r="I596" s="133"/>
      <c r="J596" s="134">
        <f>ROUND(I596*H596,2)</f>
        <v>0</v>
      </c>
      <c r="K596" s="130" t="s">
        <v>136</v>
      </c>
      <c r="L596" s="33"/>
      <c r="M596" s="135" t="s">
        <v>19</v>
      </c>
      <c r="N596" s="136" t="s">
        <v>43</v>
      </c>
      <c r="P596" s="137">
        <f>O596*H596</f>
        <v>0</v>
      </c>
      <c r="Q596" s="137">
        <v>0.00041</v>
      </c>
      <c r="R596" s="137">
        <f>Q596*H596</f>
        <v>0.0009839999999999998</v>
      </c>
      <c r="S596" s="137">
        <v>0</v>
      </c>
      <c r="T596" s="138">
        <f>S596*H596</f>
        <v>0</v>
      </c>
      <c r="AR596" s="139" t="s">
        <v>229</v>
      </c>
      <c r="AT596" s="139" t="s">
        <v>132</v>
      </c>
      <c r="AU596" s="139" t="s">
        <v>82</v>
      </c>
      <c r="AY596" s="18" t="s">
        <v>129</v>
      </c>
      <c r="BE596" s="140">
        <f>IF(N596="základní",J596,0)</f>
        <v>0</v>
      </c>
      <c r="BF596" s="140">
        <f>IF(N596="snížená",J596,0)</f>
        <v>0</v>
      </c>
      <c r="BG596" s="140">
        <f>IF(N596="zákl. přenesená",J596,0)</f>
        <v>0</v>
      </c>
      <c r="BH596" s="140">
        <f>IF(N596="sníž. přenesená",J596,0)</f>
        <v>0</v>
      </c>
      <c r="BI596" s="140">
        <f>IF(N596="nulová",J596,0)</f>
        <v>0</v>
      </c>
      <c r="BJ596" s="18" t="s">
        <v>80</v>
      </c>
      <c r="BK596" s="140">
        <f>ROUND(I596*H596,2)</f>
        <v>0</v>
      </c>
      <c r="BL596" s="18" t="s">
        <v>229</v>
      </c>
      <c r="BM596" s="139" t="s">
        <v>1239</v>
      </c>
    </row>
    <row r="597" spans="2:47" s="1" customFormat="1" ht="11.25">
      <c r="B597" s="33"/>
      <c r="D597" s="141" t="s">
        <v>139</v>
      </c>
      <c r="F597" s="142" t="s">
        <v>1240</v>
      </c>
      <c r="I597" s="143"/>
      <c r="L597" s="33"/>
      <c r="M597" s="144"/>
      <c r="T597" s="54"/>
      <c r="AT597" s="18" t="s">
        <v>139</v>
      </c>
      <c r="AU597" s="18" t="s">
        <v>82</v>
      </c>
    </row>
    <row r="598" spans="2:63" s="11" customFormat="1" ht="22.9" customHeight="1">
      <c r="B598" s="116"/>
      <c r="D598" s="117" t="s">
        <v>71</v>
      </c>
      <c r="E598" s="126" t="s">
        <v>1241</v>
      </c>
      <c r="F598" s="126" t="s">
        <v>1242</v>
      </c>
      <c r="I598" s="119"/>
      <c r="J598" s="127">
        <f>BK598</f>
        <v>0</v>
      </c>
      <c r="L598" s="116"/>
      <c r="M598" s="121"/>
      <c r="P598" s="122">
        <f>SUM(P599:P608)</f>
        <v>0</v>
      </c>
      <c r="R598" s="122">
        <f>SUM(R599:R608)</f>
        <v>0.035282</v>
      </c>
      <c r="T598" s="123">
        <f>SUM(T599:T608)</f>
        <v>0</v>
      </c>
      <c r="AR598" s="117" t="s">
        <v>82</v>
      </c>
      <c r="AT598" s="124" t="s">
        <v>71</v>
      </c>
      <c r="AU598" s="124" t="s">
        <v>80</v>
      </c>
      <c r="AY598" s="117" t="s">
        <v>129</v>
      </c>
      <c r="BK598" s="125">
        <f>SUM(BK599:BK608)</f>
        <v>0</v>
      </c>
    </row>
    <row r="599" spans="2:65" s="1" customFormat="1" ht="24.2" customHeight="1">
      <c r="B599" s="33"/>
      <c r="C599" s="128" t="s">
        <v>1243</v>
      </c>
      <c r="D599" s="128" t="s">
        <v>132</v>
      </c>
      <c r="E599" s="129" t="s">
        <v>1244</v>
      </c>
      <c r="F599" s="130" t="s">
        <v>1245</v>
      </c>
      <c r="G599" s="131" t="s">
        <v>162</v>
      </c>
      <c r="H599" s="132">
        <v>76.7</v>
      </c>
      <c r="I599" s="133"/>
      <c r="J599" s="134">
        <f>ROUND(I599*H599,2)</f>
        <v>0</v>
      </c>
      <c r="K599" s="130" t="s">
        <v>136</v>
      </c>
      <c r="L599" s="33"/>
      <c r="M599" s="135" t="s">
        <v>19</v>
      </c>
      <c r="N599" s="136" t="s">
        <v>43</v>
      </c>
      <c r="P599" s="137">
        <f>O599*H599</f>
        <v>0</v>
      </c>
      <c r="Q599" s="137">
        <v>0</v>
      </c>
      <c r="R599" s="137">
        <f>Q599*H599</f>
        <v>0</v>
      </c>
      <c r="S599" s="137">
        <v>0</v>
      </c>
      <c r="T599" s="138">
        <f>S599*H599</f>
        <v>0</v>
      </c>
      <c r="AR599" s="139" t="s">
        <v>229</v>
      </c>
      <c r="AT599" s="139" t="s">
        <v>132</v>
      </c>
      <c r="AU599" s="139" t="s">
        <v>82</v>
      </c>
      <c r="AY599" s="18" t="s">
        <v>129</v>
      </c>
      <c r="BE599" s="140">
        <f>IF(N599="základní",J599,0)</f>
        <v>0</v>
      </c>
      <c r="BF599" s="140">
        <f>IF(N599="snížená",J599,0)</f>
        <v>0</v>
      </c>
      <c r="BG599" s="140">
        <f>IF(N599="zákl. přenesená",J599,0)</f>
        <v>0</v>
      </c>
      <c r="BH599" s="140">
        <f>IF(N599="sníž. přenesená",J599,0)</f>
        <v>0</v>
      </c>
      <c r="BI599" s="140">
        <f>IF(N599="nulová",J599,0)</f>
        <v>0</v>
      </c>
      <c r="BJ599" s="18" t="s">
        <v>80</v>
      </c>
      <c r="BK599" s="140">
        <f>ROUND(I599*H599,2)</f>
        <v>0</v>
      </c>
      <c r="BL599" s="18" t="s">
        <v>229</v>
      </c>
      <c r="BM599" s="139" t="s">
        <v>1246</v>
      </c>
    </row>
    <row r="600" spans="2:47" s="1" customFormat="1" ht="11.25">
      <c r="B600" s="33"/>
      <c r="D600" s="141" t="s">
        <v>139</v>
      </c>
      <c r="F600" s="142" t="s">
        <v>1247</v>
      </c>
      <c r="I600" s="143"/>
      <c r="L600" s="33"/>
      <c r="M600" s="144"/>
      <c r="T600" s="54"/>
      <c r="AT600" s="18" t="s">
        <v>139</v>
      </c>
      <c r="AU600" s="18" t="s">
        <v>82</v>
      </c>
    </row>
    <row r="601" spans="2:51" s="13" customFormat="1" ht="11.25">
      <c r="B601" s="152"/>
      <c r="D601" s="146" t="s">
        <v>141</v>
      </c>
      <c r="E601" s="153" t="s">
        <v>19</v>
      </c>
      <c r="F601" s="154" t="s">
        <v>1230</v>
      </c>
      <c r="H601" s="155">
        <v>35.7</v>
      </c>
      <c r="I601" s="156"/>
      <c r="L601" s="152"/>
      <c r="M601" s="157"/>
      <c r="T601" s="158"/>
      <c r="AT601" s="153" t="s">
        <v>141</v>
      </c>
      <c r="AU601" s="153" t="s">
        <v>82</v>
      </c>
      <c r="AV601" s="13" t="s">
        <v>82</v>
      </c>
      <c r="AW601" s="13" t="s">
        <v>33</v>
      </c>
      <c r="AX601" s="13" t="s">
        <v>72</v>
      </c>
      <c r="AY601" s="153" t="s">
        <v>129</v>
      </c>
    </row>
    <row r="602" spans="2:51" s="13" customFormat="1" ht="11.25">
      <c r="B602" s="152"/>
      <c r="D602" s="146" t="s">
        <v>141</v>
      </c>
      <c r="E602" s="153" t="s">
        <v>19</v>
      </c>
      <c r="F602" s="154" t="s">
        <v>1248</v>
      </c>
      <c r="H602" s="155">
        <v>12</v>
      </c>
      <c r="I602" s="156"/>
      <c r="L602" s="152"/>
      <c r="M602" s="157"/>
      <c r="T602" s="158"/>
      <c r="AT602" s="153" t="s">
        <v>141</v>
      </c>
      <c r="AU602" s="153" t="s">
        <v>82</v>
      </c>
      <c r="AV602" s="13" t="s">
        <v>82</v>
      </c>
      <c r="AW602" s="13" t="s">
        <v>33</v>
      </c>
      <c r="AX602" s="13" t="s">
        <v>72</v>
      </c>
      <c r="AY602" s="153" t="s">
        <v>129</v>
      </c>
    </row>
    <row r="603" spans="2:51" s="13" customFormat="1" ht="11.25">
      <c r="B603" s="152"/>
      <c r="D603" s="146" t="s">
        <v>141</v>
      </c>
      <c r="E603" s="153" t="s">
        <v>19</v>
      </c>
      <c r="F603" s="154" t="s">
        <v>1249</v>
      </c>
      <c r="H603" s="155">
        <v>29</v>
      </c>
      <c r="I603" s="156"/>
      <c r="L603" s="152"/>
      <c r="M603" s="157"/>
      <c r="T603" s="158"/>
      <c r="AT603" s="153" t="s">
        <v>141</v>
      </c>
      <c r="AU603" s="153" t="s">
        <v>82</v>
      </c>
      <c r="AV603" s="13" t="s">
        <v>82</v>
      </c>
      <c r="AW603" s="13" t="s">
        <v>33</v>
      </c>
      <c r="AX603" s="13" t="s">
        <v>72</v>
      </c>
      <c r="AY603" s="153" t="s">
        <v>129</v>
      </c>
    </row>
    <row r="604" spans="2:51" s="14" customFormat="1" ht="11.25">
      <c r="B604" s="159"/>
      <c r="D604" s="146" t="s">
        <v>141</v>
      </c>
      <c r="E604" s="160" t="s">
        <v>19</v>
      </c>
      <c r="F604" s="161" t="s">
        <v>188</v>
      </c>
      <c r="H604" s="162">
        <v>76.7</v>
      </c>
      <c r="I604" s="163"/>
      <c r="L604" s="159"/>
      <c r="M604" s="164"/>
      <c r="T604" s="165"/>
      <c r="AT604" s="160" t="s">
        <v>141</v>
      </c>
      <c r="AU604" s="160" t="s">
        <v>82</v>
      </c>
      <c r="AV604" s="14" t="s">
        <v>137</v>
      </c>
      <c r="AW604" s="14" t="s">
        <v>33</v>
      </c>
      <c r="AX604" s="14" t="s">
        <v>80</v>
      </c>
      <c r="AY604" s="160" t="s">
        <v>129</v>
      </c>
    </row>
    <row r="605" spans="2:65" s="1" customFormat="1" ht="33" customHeight="1">
      <c r="B605" s="33"/>
      <c r="C605" s="128" t="s">
        <v>1250</v>
      </c>
      <c r="D605" s="128" t="s">
        <v>132</v>
      </c>
      <c r="E605" s="129" t="s">
        <v>1251</v>
      </c>
      <c r="F605" s="130" t="s">
        <v>1252</v>
      </c>
      <c r="G605" s="131" t="s">
        <v>162</v>
      </c>
      <c r="H605" s="132">
        <v>76.7</v>
      </c>
      <c r="I605" s="133"/>
      <c r="J605" s="134">
        <f>ROUND(I605*H605,2)</f>
        <v>0</v>
      </c>
      <c r="K605" s="130" t="s">
        <v>136</v>
      </c>
      <c r="L605" s="33"/>
      <c r="M605" s="135" t="s">
        <v>19</v>
      </c>
      <c r="N605" s="136" t="s">
        <v>43</v>
      </c>
      <c r="P605" s="137">
        <f>O605*H605</f>
        <v>0</v>
      </c>
      <c r="Q605" s="137">
        <v>0.0002</v>
      </c>
      <c r="R605" s="137">
        <f>Q605*H605</f>
        <v>0.015340000000000001</v>
      </c>
      <c r="S605" s="137">
        <v>0</v>
      </c>
      <c r="T605" s="138">
        <f>S605*H605</f>
        <v>0</v>
      </c>
      <c r="AR605" s="139" t="s">
        <v>229</v>
      </c>
      <c r="AT605" s="139" t="s">
        <v>132</v>
      </c>
      <c r="AU605" s="139" t="s">
        <v>82</v>
      </c>
      <c r="AY605" s="18" t="s">
        <v>129</v>
      </c>
      <c r="BE605" s="140">
        <f>IF(N605="základní",J605,0)</f>
        <v>0</v>
      </c>
      <c r="BF605" s="140">
        <f>IF(N605="snížená",J605,0)</f>
        <v>0</v>
      </c>
      <c r="BG605" s="140">
        <f>IF(N605="zákl. přenesená",J605,0)</f>
        <v>0</v>
      </c>
      <c r="BH605" s="140">
        <f>IF(N605="sníž. přenesená",J605,0)</f>
        <v>0</v>
      </c>
      <c r="BI605" s="140">
        <f>IF(N605="nulová",J605,0)</f>
        <v>0</v>
      </c>
      <c r="BJ605" s="18" t="s">
        <v>80</v>
      </c>
      <c r="BK605" s="140">
        <f>ROUND(I605*H605,2)</f>
        <v>0</v>
      </c>
      <c r="BL605" s="18" t="s">
        <v>229</v>
      </c>
      <c r="BM605" s="139" t="s">
        <v>1253</v>
      </c>
    </row>
    <row r="606" spans="2:47" s="1" customFormat="1" ht="11.25">
      <c r="B606" s="33"/>
      <c r="D606" s="141" t="s">
        <v>139</v>
      </c>
      <c r="F606" s="142" t="s">
        <v>1254</v>
      </c>
      <c r="I606" s="143"/>
      <c r="L606" s="33"/>
      <c r="M606" s="144"/>
      <c r="T606" s="54"/>
      <c r="AT606" s="18" t="s">
        <v>139</v>
      </c>
      <c r="AU606" s="18" t="s">
        <v>82</v>
      </c>
    </row>
    <row r="607" spans="2:65" s="1" customFormat="1" ht="37.9" customHeight="1">
      <c r="B607" s="33"/>
      <c r="C607" s="128" t="s">
        <v>1255</v>
      </c>
      <c r="D607" s="128" t="s">
        <v>132</v>
      </c>
      <c r="E607" s="129" t="s">
        <v>1256</v>
      </c>
      <c r="F607" s="130" t="s">
        <v>1257</v>
      </c>
      <c r="G607" s="131" t="s">
        <v>162</v>
      </c>
      <c r="H607" s="132">
        <v>76.7</v>
      </c>
      <c r="I607" s="133"/>
      <c r="J607" s="134">
        <f>ROUND(I607*H607,2)</f>
        <v>0</v>
      </c>
      <c r="K607" s="130" t="s">
        <v>136</v>
      </c>
      <c r="L607" s="33"/>
      <c r="M607" s="135" t="s">
        <v>19</v>
      </c>
      <c r="N607" s="136" t="s">
        <v>43</v>
      </c>
      <c r="P607" s="137">
        <f>O607*H607</f>
        <v>0</v>
      </c>
      <c r="Q607" s="137">
        <v>0.00026</v>
      </c>
      <c r="R607" s="137">
        <f>Q607*H607</f>
        <v>0.019941999999999998</v>
      </c>
      <c r="S607" s="137">
        <v>0</v>
      </c>
      <c r="T607" s="138">
        <f>S607*H607</f>
        <v>0</v>
      </c>
      <c r="AR607" s="139" t="s">
        <v>229</v>
      </c>
      <c r="AT607" s="139" t="s">
        <v>132</v>
      </c>
      <c r="AU607" s="139" t="s">
        <v>82</v>
      </c>
      <c r="AY607" s="18" t="s">
        <v>129</v>
      </c>
      <c r="BE607" s="140">
        <f>IF(N607="základní",J607,0)</f>
        <v>0</v>
      </c>
      <c r="BF607" s="140">
        <f>IF(N607="snížená",J607,0)</f>
        <v>0</v>
      </c>
      <c r="BG607" s="140">
        <f>IF(N607="zákl. přenesená",J607,0)</f>
        <v>0</v>
      </c>
      <c r="BH607" s="140">
        <f>IF(N607="sníž. přenesená",J607,0)</f>
        <v>0</v>
      </c>
      <c r="BI607" s="140">
        <f>IF(N607="nulová",J607,0)</f>
        <v>0</v>
      </c>
      <c r="BJ607" s="18" t="s">
        <v>80</v>
      </c>
      <c r="BK607" s="140">
        <f>ROUND(I607*H607,2)</f>
        <v>0</v>
      </c>
      <c r="BL607" s="18" t="s">
        <v>229</v>
      </c>
      <c r="BM607" s="139" t="s">
        <v>1258</v>
      </c>
    </row>
    <row r="608" spans="2:47" s="1" customFormat="1" ht="11.25">
      <c r="B608" s="33"/>
      <c r="D608" s="141" t="s">
        <v>139</v>
      </c>
      <c r="F608" s="142" t="s">
        <v>1259</v>
      </c>
      <c r="I608" s="143"/>
      <c r="L608" s="33"/>
      <c r="M608" s="187"/>
      <c r="N608" s="188"/>
      <c r="O608" s="188"/>
      <c r="P608" s="188"/>
      <c r="Q608" s="188"/>
      <c r="R608" s="188"/>
      <c r="S608" s="188"/>
      <c r="T608" s="189"/>
      <c r="AT608" s="18" t="s">
        <v>139</v>
      </c>
      <c r="AU608" s="18" t="s">
        <v>82</v>
      </c>
    </row>
    <row r="609" spans="2:12" s="1" customFormat="1" ht="6.95" customHeight="1">
      <c r="B609" s="42"/>
      <c r="C609" s="43"/>
      <c r="D609" s="43"/>
      <c r="E609" s="43"/>
      <c r="F609" s="43"/>
      <c r="G609" s="43"/>
      <c r="H609" s="43"/>
      <c r="I609" s="43"/>
      <c r="J609" s="43"/>
      <c r="K609" s="43"/>
      <c r="L609" s="33"/>
    </row>
  </sheetData>
  <sheetProtection algorithmName="SHA-512" hashValue="5B5BGmnNtPptTr/EXETDexvc06TKUJoMrVZ2eyi2Cm1FVvnLGYF84lu0b2lV3eAjuS9c1uPEU21VLUVFWWiyZw==" saltValue="9EEqfAMKkEQ+BfsdY2h5Dyz1gTawnw+VDrjf+toDvsOFQAmN0NbIzdV6fRjydn3HzA+9R65TWfGSI/Lv9Ie7gA==" spinCount="100000" sheet="1" objects="1" scenarios="1" formatColumns="0" formatRows="0" autoFilter="0"/>
  <autoFilter ref="C97:K608"/>
  <mergeCells count="9">
    <mergeCell ref="E50:H50"/>
    <mergeCell ref="E88:H88"/>
    <mergeCell ref="E90:H90"/>
    <mergeCell ref="L2:V2"/>
    <mergeCell ref="E7:H7"/>
    <mergeCell ref="E9:H9"/>
    <mergeCell ref="E18:H18"/>
    <mergeCell ref="E27:H27"/>
    <mergeCell ref="E48:H48"/>
  </mergeCells>
  <hyperlinks>
    <hyperlink ref="F102" r:id="rId1" display="https://podminky.urs.cz/item/CS_URS_2023_01/317142420"/>
    <hyperlink ref="F105" r:id="rId2" display="https://podminky.urs.cz/item/CS_URS_2023_01/340271025"/>
    <hyperlink ref="F114" r:id="rId3" display="https://podminky.urs.cz/item/CS_URS_2023_01/389381001"/>
    <hyperlink ref="F120" r:id="rId4" display="https://podminky.urs.cz/item/CS_URS_2023_01/611131121"/>
    <hyperlink ref="F123" r:id="rId5" display="https://podminky.urs.cz/item/CS_URS_2023_01/611142001"/>
    <hyperlink ref="F126" r:id="rId6" display="https://podminky.urs.cz/item/CS_URS_2023_01/611311131"/>
    <hyperlink ref="F128" r:id="rId7" display="https://podminky.urs.cz/item/CS_URS_2023_01/611325225"/>
    <hyperlink ref="F132" r:id="rId8" display="https://podminky.urs.cz/item/CS_URS_2023_01/612131121"/>
    <hyperlink ref="F135" r:id="rId9" display="https://podminky.urs.cz/item/CS_URS_2023_01/612142001"/>
    <hyperlink ref="F140" r:id="rId10" display="https://podminky.urs.cz/item/CS_URS_2023_01/612311131"/>
    <hyperlink ref="F142" r:id="rId11" display="https://podminky.urs.cz/item/CS_URS_2023_01/612325225r001"/>
    <hyperlink ref="F152" r:id="rId12" display="https://podminky.urs.cz/item/CS_URS_2023_01/619995001"/>
    <hyperlink ref="F157" r:id="rId13" display="https://podminky.urs.cz/item/CS_URS_2023_01/621131121"/>
    <hyperlink ref="F160" r:id="rId14" display="https://podminky.urs.cz/item/CS_URS_2023_01/621142001"/>
    <hyperlink ref="F163" r:id="rId15" display="https://podminky.urs.cz/item/CS_URS_2023_01/621151001"/>
    <hyperlink ref="F166" r:id="rId16" display="https://podminky.urs.cz/item/CS_URS_2023_01/621321121"/>
    <hyperlink ref="F169" r:id="rId17" display="https://podminky.urs.cz/item/CS_URS_2023_01/621531012"/>
    <hyperlink ref="F172" r:id="rId18" display="https://podminky.urs.cz/item/CS_URS_2023_01/622131121"/>
    <hyperlink ref="F177" r:id="rId19" display="https://podminky.urs.cz/item/CS_URS_2023_01/622142001"/>
    <hyperlink ref="F180" r:id="rId20" display="https://podminky.urs.cz/item/CS_URS_2023_01/622151001"/>
    <hyperlink ref="F183" r:id="rId21" display="https://podminky.urs.cz/item/CS_URS_2023_01/622321121"/>
    <hyperlink ref="F186" r:id="rId22" display="https://podminky.urs.cz/item/CS_URS_2023_01/622325101"/>
    <hyperlink ref="F189" r:id="rId23" display="https://podminky.urs.cz/item/CS_URS_2023_01/622531012"/>
    <hyperlink ref="F192" r:id="rId24" display="https://podminky.urs.cz/item/CS_URS_2023_01/631319222"/>
    <hyperlink ref="F195" r:id="rId25" display="https://podminky.urs.cz/item/CS_URS_2023_01/631362021"/>
    <hyperlink ref="F198" r:id="rId26" display="https://podminky.urs.cz/item/CS_URS_2023_01/632450121"/>
    <hyperlink ref="F201" r:id="rId27" display="https://podminky.urs.cz/item/CS_URS_2023_01/632450131"/>
    <hyperlink ref="F203" r:id="rId28" display="https://podminky.urs.cz/item/CS_URS_2023_01/632451101"/>
    <hyperlink ref="F206" r:id="rId29" display="https://podminky.urs.cz/item/CS_URS_2023_01/632451234"/>
    <hyperlink ref="F209" r:id="rId30" display="https://podminky.urs.cz/item/CS_URS_2023_01/632481213"/>
    <hyperlink ref="F215" r:id="rId31" display="https://podminky.urs.cz/item/CS_URS_2023_01/634112123"/>
    <hyperlink ref="F218" r:id="rId32" display="https://podminky.urs.cz/item/CS_URS_2023_01/636311124"/>
    <hyperlink ref="F224" r:id="rId33" display="https://podminky.urs.cz/item/CS_URS_2023_01/985131111"/>
    <hyperlink ref="F232" r:id="rId34" display="https://podminky.urs.cz/item/CS_URS_2023_01/985132111"/>
    <hyperlink ref="F235" r:id="rId35" display="https://podminky.urs.cz/item/CS_URS_2023_01/985231111"/>
    <hyperlink ref="F238" r:id="rId36" display="https://podminky.urs.cz/item/CS_URS_2023_01/985231192"/>
    <hyperlink ref="F241" r:id="rId37" display="https://podminky.urs.cz/item/CS_URS_2023_01/985331211"/>
    <hyperlink ref="F247" r:id="rId38" display="https://podminky.urs.cz/item/CS_URS_2023_01/985331911"/>
    <hyperlink ref="F249" r:id="rId39" display="https://podminky.urs.cz/item/CS_URS_2023_01/985331912"/>
    <hyperlink ref="F269" r:id="rId40" display="https://podminky.urs.cz/item/CS_URS_2023_01/998017003"/>
    <hyperlink ref="F273" r:id="rId41" display="https://podminky.urs.cz/item/CS_URS_2023_01/712311111"/>
    <hyperlink ref="F282" r:id="rId42" display="https://podminky.urs.cz/item/CS_URS_2023_01/712331111"/>
    <hyperlink ref="F313" r:id="rId43" display="https://podminky.urs.cz/item/CS_URS_2023_01/712341559"/>
    <hyperlink ref="F368" r:id="rId44" display="https://podminky.urs.cz/item/CS_URS_2023_01/712341715"/>
    <hyperlink ref="F375" r:id="rId45" display="https://podminky.urs.cz/item/CS_URS_2023_01/712997001"/>
    <hyperlink ref="F380" r:id="rId46" display="https://podminky.urs.cz/item/CS_URS_2023_01/998712103"/>
    <hyperlink ref="F383" r:id="rId47" display="https://podminky.urs.cz/item/CS_URS_2023_01/713121111"/>
    <hyperlink ref="F388" r:id="rId48" display="https://podminky.urs.cz/item/CS_URS_2023_01/713131141"/>
    <hyperlink ref="F393" r:id="rId49" display="https://podminky.urs.cz/item/CS_URS_2023_01/713141131"/>
    <hyperlink ref="F400" r:id="rId50" display="https://podminky.urs.cz/item/CS_URS_2023_01/713141263"/>
    <hyperlink ref="F405" r:id="rId51" display="https://podminky.urs.cz/item/CS_URS_2023_01/713141331"/>
    <hyperlink ref="F412" r:id="rId52" display="https://podminky.urs.cz/item/CS_URS_2023_01/998713103"/>
    <hyperlink ref="F415" r:id="rId53" display="https://podminky.urs.cz/item/CS_URS_2023_01/721173402"/>
    <hyperlink ref="F421" r:id="rId54" display="https://podminky.urs.cz/item/CS_URS_2023_01/721173403"/>
    <hyperlink ref="F424" r:id="rId55" display="https://podminky.urs.cz/item/CS_URS_2023_01/721175213"/>
    <hyperlink ref="F439" r:id="rId56" display="https://podminky.urs.cz/item/CS_URS_2023_01/721239114"/>
    <hyperlink ref="F446" r:id="rId57" display="https://podminky.urs.cz/item/CS_URS_2023_01/998721103"/>
    <hyperlink ref="F450" r:id="rId58" display="https://podminky.urs.cz/item/CS_URS_2023_01/725219102"/>
    <hyperlink ref="F453" r:id="rId59" display="https://podminky.urs.cz/item/CS_URS_2023_01/725829121"/>
    <hyperlink ref="F456" r:id="rId60" display="https://podminky.urs.cz/item/CS_URS_2023_01/998725103"/>
    <hyperlink ref="F459" r:id="rId61" display="https://podminky.urs.cz/item/CS_URS_2023_01/762511276"/>
    <hyperlink ref="F465" r:id="rId62" display="https://podminky.urs.cz/item/CS_URS_2023_01/998762103"/>
    <hyperlink ref="F468" r:id="rId63" display="https://podminky.urs.cz/item/CS_URS_2023_01/764222433"/>
    <hyperlink ref="F471" r:id="rId64" display="https://podminky.urs.cz/item/CS_URS_2023_01/764224406r001"/>
    <hyperlink ref="F474" r:id="rId65" display="https://podminky.urs.cz/item/CS_URS_2023_01/764224408"/>
    <hyperlink ref="F477" r:id="rId66" display="https://podminky.urs.cz/item/CS_URS_2023_01/764224411"/>
    <hyperlink ref="F480" r:id="rId67" display="https://podminky.urs.cz/item/CS_URS_2023_01/764226443r001"/>
    <hyperlink ref="F483" r:id="rId68" display="https://podminky.urs.cz/item/CS_URS_2023_01/764511602"/>
    <hyperlink ref="F486" r:id="rId69" display="https://podminky.urs.cz/item/CS_URS_2023_01/764511642"/>
    <hyperlink ref="F488" r:id="rId70" display="https://podminky.urs.cz/item/CS_URS_2023_01/764518622"/>
    <hyperlink ref="F496" r:id="rId71" display="https://podminky.urs.cz/item/CS_URS_2023_01/998764103"/>
    <hyperlink ref="F499" r:id="rId72" display="https://podminky.urs.cz/item/CS_URS_2023_01/766622131"/>
    <hyperlink ref="F502" r:id="rId73" display="https://podminky.urs.cz/item/CS_URS_2023_01/766622216"/>
    <hyperlink ref="F507" r:id="rId74" display="https://podminky.urs.cz/item/CS_URS_2023_01/766660411"/>
    <hyperlink ref="F512" r:id="rId75" display="https://podminky.urs.cz/item/CS_URS_2023_01/766694116"/>
    <hyperlink ref="F515" r:id="rId76" display="https://podminky.urs.cz/item/CS_URS_2023_01/998766103"/>
    <hyperlink ref="F518" r:id="rId77" display="https://podminky.urs.cz/item/CS_URS_2023_01/767330112"/>
    <hyperlink ref="F523" r:id="rId78" display="https://podminky.urs.cz/item/CS_URS_2023_01/767646411"/>
    <hyperlink ref="F527" r:id="rId79" display="https://podminky.urs.cz/item/CS_URS_2023_01/767832102"/>
    <hyperlink ref="F543" r:id="rId80" display="https://podminky.urs.cz/item/CS_URS_2023_01/767995113"/>
    <hyperlink ref="F547" r:id="rId81" display="https://podminky.urs.cz/item/CS_URS_2023_01/998767103"/>
    <hyperlink ref="F550" r:id="rId82" display="https://podminky.urs.cz/item/CS_URS_2023_01/771111011"/>
    <hyperlink ref="F552" r:id="rId83" display="https://podminky.urs.cz/item/CS_URS_2023_01/771121011"/>
    <hyperlink ref="F554" r:id="rId84" display="https://podminky.urs.cz/item/CS_URS_2023_01/771574115"/>
    <hyperlink ref="F559" r:id="rId85" display="https://podminky.urs.cz/item/CS_URS_2023_01/771577111"/>
    <hyperlink ref="F561" r:id="rId86" display="https://podminky.urs.cz/item/CS_URS_2023_01/771577112"/>
    <hyperlink ref="F563" r:id="rId87" display="https://podminky.urs.cz/item/CS_URS_2023_01/998771103"/>
    <hyperlink ref="F566" r:id="rId88" display="https://podminky.urs.cz/item/CS_URS_2023_01/777111111"/>
    <hyperlink ref="F569" r:id="rId89" display="https://podminky.urs.cz/item/CS_URS_2023_01/777131113"/>
    <hyperlink ref="F574" r:id="rId90" display="https://podminky.urs.cz/item/CS_URS_2023_01/777621121"/>
    <hyperlink ref="F576" r:id="rId91" display="https://podminky.urs.cz/item/CS_URS_2023_01/998777103"/>
    <hyperlink ref="F579" r:id="rId92" display="https://podminky.urs.cz/item/CS_URS_2023_01/781121011"/>
    <hyperlink ref="F581" r:id="rId93" display="https://podminky.urs.cz/item/CS_URS_2023_01/781734113"/>
    <hyperlink ref="F584" r:id="rId94" display="https://podminky.urs.cz/item/CS_URS_2023_01/781739191"/>
    <hyperlink ref="F586" r:id="rId95" display="https://podminky.urs.cz/item/CS_URS_2023_01/998781103"/>
    <hyperlink ref="F589" r:id="rId96" display="https://podminky.urs.cz/item/CS_URS_2023_01/783801403"/>
    <hyperlink ref="F592" r:id="rId97" display="https://podminky.urs.cz/item/CS_URS_2023_01/783806811"/>
    <hyperlink ref="F595" r:id="rId98" display="https://podminky.urs.cz/item/CS_URS_2023_01/783813131"/>
    <hyperlink ref="F597" r:id="rId99" display="https://podminky.urs.cz/item/CS_URS_2023_01/783817421"/>
    <hyperlink ref="F600" r:id="rId100" display="https://podminky.urs.cz/item/CS_URS_2023_01/784111001"/>
    <hyperlink ref="F606" r:id="rId101" display="https://podminky.urs.cz/item/CS_URS_2023_01/784181101"/>
    <hyperlink ref="F608" r:id="rId102" display="https://podminky.urs.cz/item/CS_URS_2023_01/7842111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0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13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AT2" s="18" t="s">
        <v>88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82</v>
      </c>
    </row>
    <row r="4" spans="2:46" ht="24.95" customHeight="1">
      <c r="B4" s="21"/>
      <c r="D4" s="22" t="s">
        <v>95</v>
      </c>
      <c r="L4" s="21"/>
      <c r="M4" s="86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26.25" customHeight="1">
      <c r="B7" s="21"/>
      <c r="E7" s="311" t="str">
        <f>'Rekapitulace stavby'!K6</f>
        <v>Oprava střechy administrativní budovy vodojemu Jesenice I, Vestecká 151</v>
      </c>
      <c r="F7" s="312"/>
      <c r="G7" s="312"/>
      <c r="H7" s="312"/>
      <c r="L7" s="21"/>
    </row>
    <row r="8" spans="2:12" s="1" customFormat="1" ht="12" customHeight="1">
      <c r="B8" s="33"/>
      <c r="D8" s="28" t="s">
        <v>96</v>
      </c>
      <c r="L8" s="33"/>
    </row>
    <row r="9" spans="2:12" s="1" customFormat="1" ht="16.5" customHeight="1">
      <c r="B9" s="33"/>
      <c r="E9" s="274" t="s">
        <v>1260</v>
      </c>
      <c r="F9" s="313"/>
      <c r="G9" s="313"/>
      <c r="H9" s="313"/>
      <c r="L9" s="33"/>
    </row>
    <row r="10" spans="2:12" s="1" customFormat="1" ht="11.25">
      <c r="B10" s="33"/>
      <c r="L10" s="33"/>
    </row>
    <row r="11" spans="2:12" s="1" customFormat="1" ht="12" customHeight="1">
      <c r="B11" s="33"/>
      <c r="D11" s="28" t="s">
        <v>18</v>
      </c>
      <c r="F11" s="26" t="s">
        <v>19</v>
      </c>
      <c r="I11" s="28" t="s">
        <v>20</v>
      </c>
      <c r="J11" s="26" t="s">
        <v>19</v>
      </c>
      <c r="L11" s="33"/>
    </row>
    <row r="12" spans="2:12" s="1" customFormat="1" ht="12" customHeight="1">
      <c r="B12" s="33"/>
      <c r="D12" s="28" t="s">
        <v>21</v>
      </c>
      <c r="F12" s="26" t="s">
        <v>22</v>
      </c>
      <c r="I12" s="28" t="s">
        <v>23</v>
      </c>
      <c r="J12" s="50" t="str">
        <f>'Rekapitulace stavby'!AN8</f>
        <v>18. 9. 2022</v>
      </c>
      <c r="L12" s="33"/>
    </row>
    <row r="13" spans="2:12" s="1" customFormat="1" ht="10.9" customHeight="1">
      <c r="B13" s="33"/>
      <c r="L13" s="33"/>
    </row>
    <row r="14" spans="2:12" s="1" customFormat="1" ht="12" customHeight="1">
      <c r="B14" s="33"/>
      <c r="D14" s="28" t="s">
        <v>25</v>
      </c>
      <c r="I14" s="28" t="s">
        <v>26</v>
      </c>
      <c r="J14" s="26" t="s">
        <v>19</v>
      </c>
      <c r="L14" s="33"/>
    </row>
    <row r="15" spans="2:12" s="1" customFormat="1" ht="18" customHeight="1">
      <c r="B15" s="33"/>
      <c r="E15" s="26" t="s">
        <v>27</v>
      </c>
      <c r="I15" s="28" t="s">
        <v>28</v>
      </c>
      <c r="J15" s="26" t="s">
        <v>19</v>
      </c>
      <c r="L15" s="33"/>
    </row>
    <row r="16" spans="2:12" s="1" customFormat="1" ht="6.95" customHeight="1">
      <c r="B16" s="33"/>
      <c r="L16" s="33"/>
    </row>
    <row r="17" spans="2:12" s="1" customFormat="1" ht="12" customHeight="1">
      <c r="B17" s="33"/>
      <c r="D17" s="28" t="s">
        <v>29</v>
      </c>
      <c r="I17" s="28" t="s">
        <v>26</v>
      </c>
      <c r="J17" s="29" t="str">
        <f>'Rekapitulace stavby'!AN13</f>
        <v>Vyplň údaj</v>
      </c>
      <c r="L17" s="33"/>
    </row>
    <row r="18" spans="2:12" s="1" customFormat="1" ht="18" customHeight="1">
      <c r="B18" s="33"/>
      <c r="E18" s="314" t="str">
        <f>'Rekapitulace stavby'!E14</f>
        <v>Vyplň údaj</v>
      </c>
      <c r="F18" s="295"/>
      <c r="G18" s="295"/>
      <c r="H18" s="295"/>
      <c r="I18" s="28" t="s">
        <v>28</v>
      </c>
      <c r="J18" s="29" t="str">
        <f>'Rekapitulace stavby'!AN14</f>
        <v>Vyplň údaj</v>
      </c>
      <c r="L18" s="33"/>
    </row>
    <row r="19" spans="2:12" s="1" customFormat="1" ht="6.95" customHeight="1">
      <c r="B19" s="33"/>
      <c r="L19" s="33"/>
    </row>
    <row r="20" spans="2:12" s="1" customFormat="1" ht="12" customHeight="1">
      <c r="B20" s="33"/>
      <c r="D20" s="28" t="s">
        <v>31</v>
      </c>
      <c r="I20" s="28" t="s">
        <v>26</v>
      </c>
      <c r="J20" s="26" t="s">
        <v>19</v>
      </c>
      <c r="L20" s="33"/>
    </row>
    <row r="21" spans="2:12" s="1" customFormat="1" ht="18" customHeight="1">
      <c r="B21" s="33"/>
      <c r="E21" s="26" t="s">
        <v>32</v>
      </c>
      <c r="I21" s="28" t="s">
        <v>28</v>
      </c>
      <c r="J21" s="26" t="s">
        <v>19</v>
      </c>
      <c r="L21" s="33"/>
    </row>
    <row r="22" spans="2:12" s="1" customFormat="1" ht="6.95" customHeight="1">
      <c r="B22" s="33"/>
      <c r="L22" s="33"/>
    </row>
    <row r="23" spans="2:12" s="1" customFormat="1" ht="12" customHeight="1">
      <c r="B23" s="33"/>
      <c r="D23" s="28" t="s">
        <v>34</v>
      </c>
      <c r="I23" s="28" t="s">
        <v>26</v>
      </c>
      <c r="J23" s="26" t="str">
        <f>IF('Rekapitulace stavby'!AN19="","",'Rekapitulace stavby'!AN19)</f>
        <v/>
      </c>
      <c r="L23" s="33"/>
    </row>
    <row r="24" spans="2:12" s="1" customFormat="1" ht="18" customHeight="1">
      <c r="B24" s="33"/>
      <c r="E24" s="26" t="str">
        <f>IF('Rekapitulace stavby'!E20="","",'Rekapitulace stavby'!E20)</f>
        <v xml:space="preserve"> </v>
      </c>
      <c r="I24" s="28" t="s">
        <v>28</v>
      </c>
      <c r="J24" s="26" t="str">
        <f>IF('Rekapitulace stavby'!AN20="","",'Rekapitulace stavby'!AN20)</f>
        <v/>
      </c>
      <c r="L24" s="33"/>
    </row>
    <row r="25" spans="2:12" s="1" customFormat="1" ht="6.95" customHeight="1">
      <c r="B25" s="33"/>
      <c r="L25" s="33"/>
    </row>
    <row r="26" spans="2:12" s="1" customFormat="1" ht="12" customHeight="1">
      <c r="B26" s="33"/>
      <c r="D26" s="28" t="s">
        <v>36</v>
      </c>
      <c r="L26" s="33"/>
    </row>
    <row r="27" spans="2:12" s="7" customFormat="1" ht="16.5" customHeight="1">
      <c r="B27" s="87"/>
      <c r="E27" s="300" t="s">
        <v>19</v>
      </c>
      <c r="F27" s="300"/>
      <c r="G27" s="300"/>
      <c r="H27" s="300"/>
      <c r="L27" s="87"/>
    </row>
    <row r="28" spans="2:12" s="1" customFormat="1" ht="6.95" customHeight="1">
      <c r="B28" s="33"/>
      <c r="L28" s="33"/>
    </row>
    <row r="29" spans="2:12" s="1" customFormat="1" ht="6.95" customHeight="1">
      <c r="B29" s="33"/>
      <c r="D29" s="51"/>
      <c r="E29" s="51"/>
      <c r="F29" s="51"/>
      <c r="G29" s="51"/>
      <c r="H29" s="51"/>
      <c r="I29" s="51"/>
      <c r="J29" s="51"/>
      <c r="K29" s="51"/>
      <c r="L29" s="33"/>
    </row>
    <row r="30" spans="2:12" s="1" customFormat="1" ht="25.35" customHeight="1">
      <c r="B30" s="33"/>
      <c r="D30" s="88" t="s">
        <v>38</v>
      </c>
      <c r="J30" s="64">
        <f>ROUND(J82,2)</f>
        <v>0</v>
      </c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14.45" customHeight="1">
      <c r="B32" s="33"/>
      <c r="F32" s="36" t="s">
        <v>40</v>
      </c>
      <c r="I32" s="36" t="s">
        <v>39</v>
      </c>
      <c r="J32" s="36" t="s">
        <v>41</v>
      </c>
      <c r="L32" s="33"/>
    </row>
    <row r="33" spans="2:12" s="1" customFormat="1" ht="14.45" customHeight="1">
      <c r="B33" s="33"/>
      <c r="D33" s="53" t="s">
        <v>42</v>
      </c>
      <c r="E33" s="28" t="s">
        <v>43</v>
      </c>
      <c r="F33" s="89">
        <f>ROUND((SUM(BE82:BE129)),2)</f>
        <v>0</v>
      </c>
      <c r="I33" s="90">
        <v>0.21</v>
      </c>
      <c r="J33" s="89">
        <f>ROUND(((SUM(BE82:BE129))*I33),2)</f>
        <v>0</v>
      </c>
      <c r="L33" s="33"/>
    </row>
    <row r="34" spans="2:12" s="1" customFormat="1" ht="14.45" customHeight="1">
      <c r="B34" s="33"/>
      <c r="E34" s="28" t="s">
        <v>44</v>
      </c>
      <c r="F34" s="89">
        <f>ROUND((SUM(BF82:BF129)),2)</f>
        <v>0</v>
      </c>
      <c r="I34" s="90">
        <v>0.15</v>
      </c>
      <c r="J34" s="89">
        <f>ROUND(((SUM(BF82:BF129))*I34),2)</f>
        <v>0</v>
      </c>
      <c r="L34" s="33"/>
    </row>
    <row r="35" spans="2:12" s="1" customFormat="1" ht="14.45" customHeight="1" hidden="1">
      <c r="B35" s="33"/>
      <c r="E35" s="28" t="s">
        <v>45</v>
      </c>
      <c r="F35" s="89">
        <f>ROUND((SUM(BG82:BG129)),2)</f>
        <v>0</v>
      </c>
      <c r="I35" s="90">
        <v>0.21</v>
      </c>
      <c r="J35" s="89">
        <f>0</f>
        <v>0</v>
      </c>
      <c r="L35" s="33"/>
    </row>
    <row r="36" spans="2:12" s="1" customFormat="1" ht="14.45" customHeight="1" hidden="1">
      <c r="B36" s="33"/>
      <c r="E36" s="28" t="s">
        <v>46</v>
      </c>
      <c r="F36" s="89">
        <f>ROUND((SUM(BH82:BH129)),2)</f>
        <v>0</v>
      </c>
      <c r="I36" s="90">
        <v>0.15</v>
      </c>
      <c r="J36" s="89">
        <f>0</f>
        <v>0</v>
      </c>
      <c r="L36" s="33"/>
    </row>
    <row r="37" spans="2:12" s="1" customFormat="1" ht="14.45" customHeight="1" hidden="1">
      <c r="B37" s="33"/>
      <c r="E37" s="28" t="s">
        <v>47</v>
      </c>
      <c r="F37" s="89">
        <f>ROUND((SUM(BI82:BI129)),2)</f>
        <v>0</v>
      </c>
      <c r="I37" s="90">
        <v>0</v>
      </c>
      <c r="J37" s="89">
        <f>0</f>
        <v>0</v>
      </c>
      <c r="L37" s="33"/>
    </row>
    <row r="38" spans="2:12" s="1" customFormat="1" ht="6.95" customHeight="1">
      <c r="B38" s="33"/>
      <c r="L38" s="33"/>
    </row>
    <row r="39" spans="2:12" s="1" customFormat="1" ht="25.35" customHeight="1">
      <c r="B39" s="33"/>
      <c r="C39" s="91"/>
      <c r="D39" s="92" t="s">
        <v>48</v>
      </c>
      <c r="E39" s="55"/>
      <c r="F39" s="55"/>
      <c r="G39" s="93" t="s">
        <v>49</v>
      </c>
      <c r="H39" s="94" t="s">
        <v>50</v>
      </c>
      <c r="I39" s="55"/>
      <c r="J39" s="95">
        <f>SUM(J30:J37)</f>
        <v>0</v>
      </c>
      <c r="K39" s="96"/>
      <c r="L39" s="33"/>
    </row>
    <row r="40" spans="2:12" s="1" customFormat="1" ht="14.45" customHeight="1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33"/>
    </row>
    <row r="44" spans="2:12" s="1" customFormat="1" ht="6.95" customHeight="1"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33"/>
    </row>
    <row r="45" spans="2:12" s="1" customFormat="1" ht="24.95" customHeight="1">
      <c r="B45" s="33"/>
      <c r="C45" s="22" t="s">
        <v>98</v>
      </c>
      <c r="L45" s="33"/>
    </row>
    <row r="46" spans="2:12" s="1" customFormat="1" ht="6.95" customHeight="1">
      <c r="B46" s="33"/>
      <c r="L46" s="33"/>
    </row>
    <row r="47" spans="2:12" s="1" customFormat="1" ht="12" customHeight="1">
      <c r="B47" s="33"/>
      <c r="C47" s="28" t="s">
        <v>16</v>
      </c>
      <c r="L47" s="33"/>
    </row>
    <row r="48" spans="2:12" s="1" customFormat="1" ht="26.25" customHeight="1">
      <c r="B48" s="33"/>
      <c r="E48" s="311" t="str">
        <f>E7</f>
        <v>Oprava střechy administrativní budovy vodojemu Jesenice I, Vestecká 151</v>
      </c>
      <c r="F48" s="312"/>
      <c r="G48" s="312"/>
      <c r="H48" s="312"/>
      <c r="L48" s="33"/>
    </row>
    <row r="49" spans="2:12" s="1" customFormat="1" ht="12" customHeight="1">
      <c r="B49" s="33"/>
      <c r="C49" s="28" t="s">
        <v>96</v>
      </c>
      <c r="L49" s="33"/>
    </row>
    <row r="50" spans="2:12" s="1" customFormat="1" ht="16.5" customHeight="1">
      <c r="B50" s="33"/>
      <c r="E50" s="274" t="str">
        <f>E9</f>
        <v>SO-03 - Elektroinstalace a hromosvod</v>
      </c>
      <c r="F50" s="313"/>
      <c r="G50" s="313"/>
      <c r="H50" s="313"/>
      <c r="L50" s="33"/>
    </row>
    <row r="51" spans="2:12" s="1" customFormat="1" ht="6.95" customHeight="1">
      <c r="B51" s="33"/>
      <c r="L51" s="33"/>
    </row>
    <row r="52" spans="2:12" s="1" customFormat="1" ht="12" customHeight="1">
      <c r="B52" s="33"/>
      <c r="C52" s="28" t="s">
        <v>21</v>
      </c>
      <c r="F52" s="26" t="str">
        <f>F12</f>
        <v>Jesenice</v>
      </c>
      <c r="I52" s="28" t="s">
        <v>23</v>
      </c>
      <c r="J52" s="50" t="str">
        <f>IF(J12="","",J12)</f>
        <v>18. 9. 2022</v>
      </c>
      <c r="L52" s="33"/>
    </row>
    <row r="53" spans="2:12" s="1" customFormat="1" ht="6.95" customHeight="1">
      <c r="B53" s="33"/>
      <c r="L53" s="33"/>
    </row>
    <row r="54" spans="2:12" s="1" customFormat="1" ht="15.2" customHeight="1">
      <c r="B54" s="33"/>
      <c r="C54" s="28" t="s">
        <v>25</v>
      </c>
      <c r="F54" s="26" t="str">
        <f>E15</f>
        <v>Energy Benefit Centre a.s.</v>
      </c>
      <c r="I54" s="28" t="s">
        <v>31</v>
      </c>
      <c r="J54" s="31" t="str">
        <f>E21</f>
        <v>Ing. Petr Skala</v>
      </c>
      <c r="L54" s="33"/>
    </row>
    <row r="55" spans="2:12" s="1" customFormat="1" ht="15.2" customHeight="1">
      <c r="B55" s="33"/>
      <c r="C55" s="28" t="s">
        <v>29</v>
      </c>
      <c r="F55" s="26" t="str">
        <f>IF(E18="","",E18)</f>
        <v>Vyplň údaj</v>
      </c>
      <c r="I55" s="28" t="s">
        <v>34</v>
      </c>
      <c r="J55" s="31" t="str">
        <f>E24</f>
        <v xml:space="preserve"> </v>
      </c>
      <c r="L55" s="33"/>
    </row>
    <row r="56" spans="2:12" s="1" customFormat="1" ht="10.35" customHeight="1">
      <c r="B56" s="33"/>
      <c r="L56" s="33"/>
    </row>
    <row r="57" spans="2:12" s="1" customFormat="1" ht="29.25" customHeight="1">
      <c r="B57" s="33"/>
      <c r="C57" s="97" t="s">
        <v>99</v>
      </c>
      <c r="D57" s="91"/>
      <c r="E57" s="91"/>
      <c r="F57" s="91"/>
      <c r="G57" s="91"/>
      <c r="H57" s="91"/>
      <c r="I57" s="91"/>
      <c r="J57" s="98" t="s">
        <v>100</v>
      </c>
      <c r="K57" s="91"/>
      <c r="L57" s="33"/>
    </row>
    <row r="58" spans="2:12" s="1" customFormat="1" ht="10.35" customHeight="1">
      <c r="B58" s="33"/>
      <c r="L58" s="33"/>
    </row>
    <row r="59" spans="2:47" s="1" customFormat="1" ht="22.9" customHeight="1">
      <c r="B59" s="33"/>
      <c r="C59" s="99" t="s">
        <v>70</v>
      </c>
      <c r="J59" s="64">
        <f>J82</f>
        <v>0</v>
      </c>
      <c r="L59" s="33"/>
      <c r="AU59" s="18" t="s">
        <v>101</v>
      </c>
    </row>
    <row r="60" spans="2:12" s="8" customFormat="1" ht="24.95" customHeight="1">
      <c r="B60" s="100"/>
      <c r="D60" s="101" t="s">
        <v>1261</v>
      </c>
      <c r="E60" s="102"/>
      <c r="F60" s="102"/>
      <c r="G60" s="102"/>
      <c r="H60" s="102"/>
      <c r="I60" s="102"/>
      <c r="J60" s="103">
        <f>J83</f>
        <v>0</v>
      </c>
      <c r="L60" s="100"/>
    </row>
    <row r="61" spans="2:12" s="8" customFormat="1" ht="24.95" customHeight="1">
      <c r="B61" s="100"/>
      <c r="D61" s="101" t="s">
        <v>105</v>
      </c>
      <c r="E61" s="102"/>
      <c r="F61" s="102"/>
      <c r="G61" s="102"/>
      <c r="H61" s="102"/>
      <c r="I61" s="102"/>
      <c r="J61" s="103">
        <f>J107</f>
        <v>0</v>
      </c>
      <c r="L61" s="100"/>
    </row>
    <row r="62" spans="2:12" s="9" customFormat="1" ht="19.9" customHeight="1">
      <c r="B62" s="104"/>
      <c r="D62" s="105" t="s">
        <v>1262</v>
      </c>
      <c r="E62" s="106"/>
      <c r="F62" s="106"/>
      <c r="G62" s="106"/>
      <c r="H62" s="106"/>
      <c r="I62" s="106"/>
      <c r="J62" s="107">
        <f>J108</f>
        <v>0</v>
      </c>
      <c r="L62" s="104"/>
    </row>
    <row r="63" spans="2:12" s="1" customFormat="1" ht="21.75" customHeight="1">
      <c r="B63" s="33"/>
      <c r="L63" s="33"/>
    </row>
    <row r="64" spans="2:12" s="1" customFormat="1" ht="6.95" customHeight="1">
      <c r="B64" s="42"/>
      <c r="C64" s="43"/>
      <c r="D64" s="43"/>
      <c r="E64" s="43"/>
      <c r="F64" s="43"/>
      <c r="G64" s="43"/>
      <c r="H64" s="43"/>
      <c r="I64" s="43"/>
      <c r="J64" s="43"/>
      <c r="K64" s="43"/>
      <c r="L64" s="33"/>
    </row>
    <row r="68" spans="2:12" s="1" customFormat="1" ht="6.95" customHeight="1">
      <c r="B68" s="44"/>
      <c r="C68" s="45"/>
      <c r="D68" s="45"/>
      <c r="E68" s="45"/>
      <c r="F68" s="45"/>
      <c r="G68" s="45"/>
      <c r="H68" s="45"/>
      <c r="I68" s="45"/>
      <c r="J68" s="45"/>
      <c r="K68" s="45"/>
      <c r="L68" s="33"/>
    </row>
    <row r="69" spans="2:12" s="1" customFormat="1" ht="24.95" customHeight="1">
      <c r="B69" s="33"/>
      <c r="C69" s="22" t="s">
        <v>114</v>
      </c>
      <c r="L69" s="33"/>
    </row>
    <row r="70" spans="2:12" s="1" customFormat="1" ht="6.95" customHeight="1">
      <c r="B70" s="33"/>
      <c r="L70" s="33"/>
    </row>
    <row r="71" spans="2:12" s="1" customFormat="1" ht="12" customHeight="1">
      <c r="B71" s="33"/>
      <c r="C71" s="28" t="s">
        <v>16</v>
      </c>
      <c r="L71" s="33"/>
    </row>
    <row r="72" spans="2:12" s="1" customFormat="1" ht="26.25" customHeight="1">
      <c r="B72" s="33"/>
      <c r="E72" s="311" t="str">
        <f>E7</f>
        <v>Oprava střechy administrativní budovy vodojemu Jesenice I, Vestecká 151</v>
      </c>
      <c r="F72" s="312"/>
      <c r="G72" s="312"/>
      <c r="H72" s="312"/>
      <c r="L72" s="33"/>
    </row>
    <row r="73" spans="2:12" s="1" customFormat="1" ht="12" customHeight="1">
      <c r="B73" s="33"/>
      <c r="C73" s="28" t="s">
        <v>96</v>
      </c>
      <c r="L73" s="33"/>
    </row>
    <row r="74" spans="2:12" s="1" customFormat="1" ht="16.5" customHeight="1">
      <c r="B74" s="33"/>
      <c r="E74" s="274" t="str">
        <f>E9</f>
        <v>SO-03 - Elektroinstalace a hromosvod</v>
      </c>
      <c r="F74" s="313"/>
      <c r="G74" s="313"/>
      <c r="H74" s="313"/>
      <c r="L74" s="33"/>
    </row>
    <row r="75" spans="2:12" s="1" customFormat="1" ht="6.95" customHeight="1">
      <c r="B75" s="33"/>
      <c r="L75" s="33"/>
    </row>
    <row r="76" spans="2:12" s="1" customFormat="1" ht="12" customHeight="1">
      <c r="B76" s="33"/>
      <c r="C76" s="28" t="s">
        <v>21</v>
      </c>
      <c r="F76" s="26" t="str">
        <f>F12</f>
        <v>Jesenice</v>
      </c>
      <c r="I76" s="28" t="s">
        <v>23</v>
      </c>
      <c r="J76" s="50" t="str">
        <f>IF(J12="","",J12)</f>
        <v>18. 9. 2022</v>
      </c>
      <c r="L76" s="33"/>
    </row>
    <row r="77" spans="2:12" s="1" customFormat="1" ht="6.95" customHeight="1">
      <c r="B77" s="33"/>
      <c r="L77" s="33"/>
    </row>
    <row r="78" spans="2:12" s="1" customFormat="1" ht="15.2" customHeight="1">
      <c r="B78" s="33"/>
      <c r="C78" s="28" t="s">
        <v>25</v>
      </c>
      <c r="F78" s="26" t="str">
        <f>E15</f>
        <v>Energy Benefit Centre a.s.</v>
      </c>
      <c r="I78" s="28" t="s">
        <v>31</v>
      </c>
      <c r="J78" s="31" t="str">
        <f>E21</f>
        <v>Ing. Petr Skala</v>
      </c>
      <c r="L78" s="33"/>
    </row>
    <row r="79" spans="2:12" s="1" customFormat="1" ht="15.2" customHeight="1">
      <c r="B79" s="33"/>
      <c r="C79" s="28" t="s">
        <v>29</v>
      </c>
      <c r="F79" s="26" t="str">
        <f>IF(E18="","",E18)</f>
        <v>Vyplň údaj</v>
      </c>
      <c r="I79" s="28" t="s">
        <v>34</v>
      </c>
      <c r="J79" s="31" t="str">
        <f>E24</f>
        <v xml:space="preserve"> </v>
      </c>
      <c r="L79" s="33"/>
    </row>
    <row r="80" spans="2:12" s="1" customFormat="1" ht="10.35" customHeight="1">
      <c r="B80" s="33"/>
      <c r="L80" s="33"/>
    </row>
    <row r="81" spans="2:20" s="10" customFormat="1" ht="29.25" customHeight="1">
      <c r="B81" s="108"/>
      <c r="C81" s="109" t="s">
        <v>115</v>
      </c>
      <c r="D81" s="110" t="s">
        <v>57</v>
      </c>
      <c r="E81" s="110" t="s">
        <v>53</v>
      </c>
      <c r="F81" s="110" t="s">
        <v>54</v>
      </c>
      <c r="G81" s="110" t="s">
        <v>116</v>
      </c>
      <c r="H81" s="110" t="s">
        <v>117</v>
      </c>
      <c r="I81" s="110" t="s">
        <v>118</v>
      </c>
      <c r="J81" s="110" t="s">
        <v>100</v>
      </c>
      <c r="K81" s="111" t="s">
        <v>119</v>
      </c>
      <c r="L81" s="108"/>
      <c r="M81" s="57" t="s">
        <v>19</v>
      </c>
      <c r="N81" s="58" t="s">
        <v>42</v>
      </c>
      <c r="O81" s="58" t="s">
        <v>120</v>
      </c>
      <c r="P81" s="58" t="s">
        <v>121</v>
      </c>
      <c r="Q81" s="58" t="s">
        <v>122</v>
      </c>
      <c r="R81" s="58" t="s">
        <v>123</v>
      </c>
      <c r="S81" s="58" t="s">
        <v>124</v>
      </c>
      <c r="T81" s="59" t="s">
        <v>125</v>
      </c>
    </row>
    <row r="82" spans="2:63" s="1" customFormat="1" ht="22.9" customHeight="1">
      <c r="B82" s="33"/>
      <c r="C82" s="62" t="s">
        <v>126</v>
      </c>
      <c r="J82" s="112">
        <f>BK82</f>
        <v>0</v>
      </c>
      <c r="L82" s="33"/>
      <c r="M82" s="60"/>
      <c r="N82" s="51"/>
      <c r="O82" s="51"/>
      <c r="P82" s="113">
        <f>P83+P107</f>
        <v>0</v>
      </c>
      <c r="Q82" s="51"/>
      <c r="R82" s="113">
        <f>R83+R107</f>
        <v>0</v>
      </c>
      <c r="S82" s="51"/>
      <c r="T82" s="114">
        <f>T83+T107</f>
        <v>0</v>
      </c>
      <c r="AT82" s="18" t="s">
        <v>71</v>
      </c>
      <c r="AU82" s="18" t="s">
        <v>101</v>
      </c>
      <c r="BK82" s="115">
        <f>BK83+BK107</f>
        <v>0</v>
      </c>
    </row>
    <row r="83" spans="2:63" s="11" customFormat="1" ht="25.9" customHeight="1">
      <c r="B83" s="116"/>
      <c r="D83" s="117" t="s">
        <v>71</v>
      </c>
      <c r="E83" s="118" t="s">
        <v>1263</v>
      </c>
      <c r="F83" s="118" t="s">
        <v>1264</v>
      </c>
      <c r="I83" s="119"/>
      <c r="J83" s="120">
        <f>BK83</f>
        <v>0</v>
      </c>
      <c r="L83" s="116"/>
      <c r="M83" s="121"/>
      <c r="P83" s="122">
        <f>SUM(P84:P106)</f>
        <v>0</v>
      </c>
      <c r="R83" s="122">
        <f>SUM(R84:R106)</f>
        <v>0</v>
      </c>
      <c r="T83" s="123">
        <f>SUM(T84:T106)</f>
        <v>0</v>
      </c>
      <c r="AR83" s="117" t="s">
        <v>80</v>
      </c>
      <c r="AT83" s="124" t="s">
        <v>71</v>
      </c>
      <c r="AU83" s="124" t="s">
        <v>72</v>
      </c>
      <c r="AY83" s="117" t="s">
        <v>129</v>
      </c>
      <c r="BK83" s="125">
        <f>SUM(BK84:BK106)</f>
        <v>0</v>
      </c>
    </row>
    <row r="84" spans="2:65" s="1" customFormat="1" ht="16.5" customHeight="1">
      <c r="B84" s="33"/>
      <c r="C84" s="128" t="s">
        <v>80</v>
      </c>
      <c r="D84" s="128" t="s">
        <v>132</v>
      </c>
      <c r="E84" s="129" t="s">
        <v>1265</v>
      </c>
      <c r="F84" s="130" t="s">
        <v>1266</v>
      </c>
      <c r="G84" s="131" t="s">
        <v>175</v>
      </c>
      <c r="H84" s="132">
        <v>4</v>
      </c>
      <c r="I84" s="133"/>
      <c r="J84" s="134">
        <f aca="true" t="shared" si="0" ref="J84:J106">ROUND(I84*H84,2)</f>
        <v>0</v>
      </c>
      <c r="K84" s="130" t="s">
        <v>19</v>
      </c>
      <c r="L84" s="33"/>
      <c r="M84" s="135" t="s">
        <v>19</v>
      </c>
      <c r="N84" s="136" t="s">
        <v>43</v>
      </c>
      <c r="P84" s="137">
        <f aca="true" t="shared" si="1" ref="P84:P106">O84*H84</f>
        <v>0</v>
      </c>
      <c r="Q84" s="137">
        <v>0</v>
      </c>
      <c r="R84" s="137">
        <f aca="true" t="shared" si="2" ref="R84:R106">Q84*H84</f>
        <v>0</v>
      </c>
      <c r="S84" s="137">
        <v>0</v>
      </c>
      <c r="T84" s="138">
        <f aca="true" t="shared" si="3" ref="T84:T106">S84*H84</f>
        <v>0</v>
      </c>
      <c r="AR84" s="139" t="s">
        <v>137</v>
      </c>
      <c r="AT84" s="139" t="s">
        <v>132</v>
      </c>
      <c r="AU84" s="139" t="s">
        <v>80</v>
      </c>
      <c r="AY84" s="18" t="s">
        <v>129</v>
      </c>
      <c r="BE84" s="140">
        <f aca="true" t="shared" si="4" ref="BE84:BE106">IF(N84="základní",J84,0)</f>
        <v>0</v>
      </c>
      <c r="BF84" s="140">
        <f aca="true" t="shared" si="5" ref="BF84:BF106">IF(N84="snížená",J84,0)</f>
        <v>0</v>
      </c>
      <c r="BG84" s="140">
        <f aca="true" t="shared" si="6" ref="BG84:BG106">IF(N84="zákl. přenesená",J84,0)</f>
        <v>0</v>
      </c>
      <c r="BH84" s="140">
        <f aca="true" t="shared" si="7" ref="BH84:BH106">IF(N84="sníž. přenesená",J84,0)</f>
        <v>0</v>
      </c>
      <c r="BI84" s="140">
        <f aca="true" t="shared" si="8" ref="BI84:BI106">IF(N84="nulová",J84,0)</f>
        <v>0</v>
      </c>
      <c r="BJ84" s="18" t="s">
        <v>80</v>
      </c>
      <c r="BK84" s="140">
        <f aca="true" t="shared" si="9" ref="BK84:BK106">ROUND(I84*H84,2)</f>
        <v>0</v>
      </c>
      <c r="BL84" s="18" t="s">
        <v>137</v>
      </c>
      <c r="BM84" s="139" t="s">
        <v>1267</v>
      </c>
    </row>
    <row r="85" spans="2:65" s="1" customFormat="1" ht="16.5" customHeight="1">
      <c r="B85" s="33"/>
      <c r="C85" s="128" t="s">
        <v>82</v>
      </c>
      <c r="D85" s="128" t="s">
        <v>132</v>
      </c>
      <c r="E85" s="129" t="s">
        <v>1268</v>
      </c>
      <c r="F85" s="130" t="s">
        <v>1269</v>
      </c>
      <c r="G85" s="131" t="s">
        <v>175</v>
      </c>
      <c r="H85" s="132">
        <v>5</v>
      </c>
      <c r="I85" s="133"/>
      <c r="J85" s="134">
        <f t="shared" si="0"/>
        <v>0</v>
      </c>
      <c r="K85" s="130" t="s">
        <v>19</v>
      </c>
      <c r="L85" s="33"/>
      <c r="M85" s="135" t="s">
        <v>19</v>
      </c>
      <c r="N85" s="136" t="s">
        <v>43</v>
      </c>
      <c r="P85" s="137">
        <f t="shared" si="1"/>
        <v>0</v>
      </c>
      <c r="Q85" s="137">
        <v>0</v>
      </c>
      <c r="R85" s="137">
        <f t="shared" si="2"/>
        <v>0</v>
      </c>
      <c r="S85" s="137">
        <v>0</v>
      </c>
      <c r="T85" s="138">
        <f t="shared" si="3"/>
        <v>0</v>
      </c>
      <c r="AR85" s="139" t="s">
        <v>137</v>
      </c>
      <c r="AT85" s="139" t="s">
        <v>132</v>
      </c>
      <c r="AU85" s="139" t="s">
        <v>80</v>
      </c>
      <c r="AY85" s="18" t="s">
        <v>129</v>
      </c>
      <c r="BE85" s="140">
        <f t="shared" si="4"/>
        <v>0</v>
      </c>
      <c r="BF85" s="140">
        <f t="shared" si="5"/>
        <v>0</v>
      </c>
      <c r="BG85" s="140">
        <f t="shared" si="6"/>
        <v>0</v>
      </c>
      <c r="BH85" s="140">
        <f t="shared" si="7"/>
        <v>0</v>
      </c>
      <c r="BI85" s="140">
        <f t="shared" si="8"/>
        <v>0</v>
      </c>
      <c r="BJ85" s="18" t="s">
        <v>80</v>
      </c>
      <c r="BK85" s="140">
        <f t="shared" si="9"/>
        <v>0</v>
      </c>
      <c r="BL85" s="18" t="s">
        <v>137</v>
      </c>
      <c r="BM85" s="139" t="s">
        <v>1270</v>
      </c>
    </row>
    <row r="86" spans="2:65" s="1" customFormat="1" ht="16.5" customHeight="1">
      <c r="B86" s="33"/>
      <c r="C86" s="128" t="s">
        <v>149</v>
      </c>
      <c r="D86" s="128" t="s">
        <v>132</v>
      </c>
      <c r="E86" s="129" t="s">
        <v>1271</v>
      </c>
      <c r="F86" s="130" t="s">
        <v>1272</v>
      </c>
      <c r="G86" s="131" t="s">
        <v>175</v>
      </c>
      <c r="H86" s="132">
        <v>1</v>
      </c>
      <c r="I86" s="133"/>
      <c r="J86" s="134">
        <f t="shared" si="0"/>
        <v>0</v>
      </c>
      <c r="K86" s="130" t="s">
        <v>19</v>
      </c>
      <c r="L86" s="33"/>
      <c r="M86" s="135" t="s">
        <v>19</v>
      </c>
      <c r="N86" s="136" t="s">
        <v>43</v>
      </c>
      <c r="P86" s="137">
        <f t="shared" si="1"/>
        <v>0</v>
      </c>
      <c r="Q86" s="137">
        <v>0</v>
      </c>
      <c r="R86" s="137">
        <f t="shared" si="2"/>
        <v>0</v>
      </c>
      <c r="S86" s="137">
        <v>0</v>
      </c>
      <c r="T86" s="138">
        <f t="shared" si="3"/>
        <v>0</v>
      </c>
      <c r="AR86" s="139" t="s">
        <v>137</v>
      </c>
      <c r="AT86" s="139" t="s">
        <v>132</v>
      </c>
      <c r="AU86" s="139" t="s">
        <v>80</v>
      </c>
      <c r="AY86" s="18" t="s">
        <v>129</v>
      </c>
      <c r="BE86" s="140">
        <f t="shared" si="4"/>
        <v>0</v>
      </c>
      <c r="BF86" s="140">
        <f t="shared" si="5"/>
        <v>0</v>
      </c>
      <c r="BG86" s="140">
        <f t="shared" si="6"/>
        <v>0</v>
      </c>
      <c r="BH86" s="140">
        <f t="shared" si="7"/>
        <v>0</v>
      </c>
      <c r="BI86" s="140">
        <f t="shared" si="8"/>
        <v>0</v>
      </c>
      <c r="BJ86" s="18" t="s">
        <v>80</v>
      </c>
      <c r="BK86" s="140">
        <f t="shared" si="9"/>
        <v>0</v>
      </c>
      <c r="BL86" s="18" t="s">
        <v>137</v>
      </c>
      <c r="BM86" s="139" t="s">
        <v>1273</v>
      </c>
    </row>
    <row r="87" spans="2:65" s="1" customFormat="1" ht="16.5" customHeight="1">
      <c r="B87" s="33"/>
      <c r="C87" s="128" t="s">
        <v>137</v>
      </c>
      <c r="D87" s="128" t="s">
        <v>132</v>
      </c>
      <c r="E87" s="129" t="s">
        <v>1274</v>
      </c>
      <c r="F87" s="130" t="s">
        <v>1275</v>
      </c>
      <c r="G87" s="131" t="s">
        <v>175</v>
      </c>
      <c r="H87" s="132">
        <v>9</v>
      </c>
      <c r="I87" s="133"/>
      <c r="J87" s="134">
        <f t="shared" si="0"/>
        <v>0</v>
      </c>
      <c r="K87" s="130" t="s">
        <v>19</v>
      </c>
      <c r="L87" s="33"/>
      <c r="M87" s="135" t="s">
        <v>19</v>
      </c>
      <c r="N87" s="136" t="s">
        <v>43</v>
      </c>
      <c r="P87" s="137">
        <f t="shared" si="1"/>
        <v>0</v>
      </c>
      <c r="Q87" s="137">
        <v>0</v>
      </c>
      <c r="R87" s="137">
        <f t="shared" si="2"/>
        <v>0</v>
      </c>
      <c r="S87" s="137">
        <v>0</v>
      </c>
      <c r="T87" s="138">
        <f t="shared" si="3"/>
        <v>0</v>
      </c>
      <c r="AR87" s="139" t="s">
        <v>137</v>
      </c>
      <c r="AT87" s="139" t="s">
        <v>132</v>
      </c>
      <c r="AU87" s="139" t="s">
        <v>80</v>
      </c>
      <c r="AY87" s="18" t="s">
        <v>129</v>
      </c>
      <c r="BE87" s="140">
        <f t="shared" si="4"/>
        <v>0</v>
      </c>
      <c r="BF87" s="140">
        <f t="shared" si="5"/>
        <v>0</v>
      </c>
      <c r="BG87" s="140">
        <f t="shared" si="6"/>
        <v>0</v>
      </c>
      <c r="BH87" s="140">
        <f t="shared" si="7"/>
        <v>0</v>
      </c>
      <c r="BI87" s="140">
        <f t="shared" si="8"/>
        <v>0</v>
      </c>
      <c r="BJ87" s="18" t="s">
        <v>80</v>
      </c>
      <c r="BK87" s="140">
        <f t="shared" si="9"/>
        <v>0</v>
      </c>
      <c r="BL87" s="18" t="s">
        <v>137</v>
      </c>
      <c r="BM87" s="139" t="s">
        <v>1276</v>
      </c>
    </row>
    <row r="88" spans="2:65" s="1" customFormat="1" ht="16.5" customHeight="1">
      <c r="B88" s="33"/>
      <c r="C88" s="128" t="s">
        <v>159</v>
      </c>
      <c r="D88" s="128" t="s">
        <v>132</v>
      </c>
      <c r="E88" s="129" t="s">
        <v>1277</v>
      </c>
      <c r="F88" s="130" t="s">
        <v>1278</v>
      </c>
      <c r="G88" s="131" t="s">
        <v>175</v>
      </c>
      <c r="H88" s="132">
        <v>5</v>
      </c>
      <c r="I88" s="133"/>
      <c r="J88" s="134">
        <f t="shared" si="0"/>
        <v>0</v>
      </c>
      <c r="K88" s="130" t="s">
        <v>19</v>
      </c>
      <c r="L88" s="33"/>
      <c r="M88" s="135" t="s">
        <v>19</v>
      </c>
      <c r="N88" s="136" t="s">
        <v>43</v>
      </c>
      <c r="P88" s="137">
        <f t="shared" si="1"/>
        <v>0</v>
      </c>
      <c r="Q88" s="137">
        <v>0</v>
      </c>
      <c r="R88" s="137">
        <f t="shared" si="2"/>
        <v>0</v>
      </c>
      <c r="S88" s="137">
        <v>0</v>
      </c>
      <c r="T88" s="138">
        <f t="shared" si="3"/>
        <v>0</v>
      </c>
      <c r="AR88" s="139" t="s">
        <v>137</v>
      </c>
      <c r="AT88" s="139" t="s">
        <v>132</v>
      </c>
      <c r="AU88" s="139" t="s">
        <v>80</v>
      </c>
      <c r="AY88" s="18" t="s">
        <v>129</v>
      </c>
      <c r="BE88" s="140">
        <f t="shared" si="4"/>
        <v>0</v>
      </c>
      <c r="BF88" s="140">
        <f t="shared" si="5"/>
        <v>0</v>
      </c>
      <c r="BG88" s="140">
        <f t="shared" si="6"/>
        <v>0</v>
      </c>
      <c r="BH88" s="140">
        <f t="shared" si="7"/>
        <v>0</v>
      </c>
      <c r="BI88" s="140">
        <f t="shared" si="8"/>
        <v>0</v>
      </c>
      <c r="BJ88" s="18" t="s">
        <v>80</v>
      </c>
      <c r="BK88" s="140">
        <f t="shared" si="9"/>
        <v>0</v>
      </c>
      <c r="BL88" s="18" t="s">
        <v>137</v>
      </c>
      <c r="BM88" s="139" t="s">
        <v>1279</v>
      </c>
    </row>
    <row r="89" spans="2:65" s="1" customFormat="1" ht="16.5" customHeight="1">
      <c r="B89" s="33"/>
      <c r="C89" s="128" t="s">
        <v>166</v>
      </c>
      <c r="D89" s="128" t="s">
        <v>132</v>
      </c>
      <c r="E89" s="129" t="s">
        <v>1280</v>
      </c>
      <c r="F89" s="130" t="s">
        <v>1281</v>
      </c>
      <c r="G89" s="131" t="s">
        <v>175</v>
      </c>
      <c r="H89" s="132">
        <v>135</v>
      </c>
      <c r="I89" s="133"/>
      <c r="J89" s="134">
        <f t="shared" si="0"/>
        <v>0</v>
      </c>
      <c r="K89" s="130" t="s">
        <v>19</v>
      </c>
      <c r="L89" s="33"/>
      <c r="M89" s="135" t="s">
        <v>19</v>
      </c>
      <c r="N89" s="136" t="s">
        <v>43</v>
      </c>
      <c r="P89" s="137">
        <f t="shared" si="1"/>
        <v>0</v>
      </c>
      <c r="Q89" s="137">
        <v>0</v>
      </c>
      <c r="R89" s="137">
        <f t="shared" si="2"/>
        <v>0</v>
      </c>
      <c r="S89" s="137">
        <v>0</v>
      </c>
      <c r="T89" s="138">
        <f t="shared" si="3"/>
        <v>0</v>
      </c>
      <c r="AR89" s="139" t="s">
        <v>137</v>
      </c>
      <c r="AT89" s="139" t="s">
        <v>132</v>
      </c>
      <c r="AU89" s="139" t="s">
        <v>80</v>
      </c>
      <c r="AY89" s="18" t="s">
        <v>129</v>
      </c>
      <c r="BE89" s="140">
        <f t="shared" si="4"/>
        <v>0</v>
      </c>
      <c r="BF89" s="140">
        <f t="shared" si="5"/>
        <v>0</v>
      </c>
      <c r="BG89" s="140">
        <f t="shared" si="6"/>
        <v>0</v>
      </c>
      <c r="BH89" s="140">
        <f t="shared" si="7"/>
        <v>0</v>
      </c>
      <c r="BI89" s="140">
        <f t="shared" si="8"/>
        <v>0</v>
      </c>
      <c r="BJ89" s="18" t="s">
        <v>80</v>
      </c>
      <c r="BK89" s="140">
        <f t="shared" si="9"/>
        <v>0</v>
      </c>
      <c r="BL89" s="18" t="s">
        <v>137</v>
      </c>
      <c r="BM89" s="139" t="s">
        <v>1282</v>
      </c>
    </row>
    <row r="90" spans="2:65" s="1" customFormat="1" ht="16.5" customHeight="1">
      <c r="B90" s="33"/>
      <c r="C90" s="128" t="s">
        <v>172</v>
      </c>
      <c r="D90" s="128" t="s">
        <v>132</v>
      </c>
      <c r="E90" s="129" t="s">
        <v>1283</v>
      </c>
      <c r="F90" s="130" t="s">
        <v>1284</v>
      </c>
      <c r="G90" s="131" t="s">
        <v>175</v>
      </c>
      <c r="H90" s="132">
        <v>20</v>
      </c>
      <c r="I90" s="133"/>
      <c r="J90" s="134">
        <f t="shared" si="0"/>
        <v>0</v>
      </c>
      <c r="K90" s="130" t="s">
        <v>19</v>
      </c>
      <c r="L90" s="33"/>
      <c r="M90" s="135" t="s">
        <v>19</v>
      </c>
      <c r="N90" s="136" t="s">
        <v>43</v>
      </c>
      <c r="P90" s="137">
        <f t="shared" si="1"/>
        <v>0</v>
      </c>
      <c r="Q90" s="137">
        <v>0</v>
      </c>
      <c r="R90" s="137">
        <f t="shared" si="2"/>
        <v>0</v>
      </c>
      <c r="S90" s="137">
        <v>0</v>
      </c>
      <c r="T90" s="138">
        <f t="shared" si="3"/>
        <v>0</v>
      </c>
      <c r="AR90" s="139" t="s">
        <v>137</v>
      </c>
      <c r="AT90" s="139" t="s">
        <v>132</v>
      </c>
      <c r="AU90" s="139" t="s">
        <v>80</v>
      </c>
      <c r="AY90" s="18" t="s">
        <v>129</v>
      </c>
      <c r="BE90" s="140">
        <f t="shared" si="4"/>
        <v>0</v>
      </c>
      <c r="BF90" s="140">
        <f t="shared" si="5"/>
        <v>0</v>
      </c>
      <c r="BG90" s="140">
        <f t="shared" si="6"/>
        <v>0</v>
      </c>
      <c r="BH90" s="140">
        <f t="shared" si="7"/>
        <v>0</v>
      </c>
      <c r="BI90" s="140">
        <f t="shared" si="8"/>
        <v>0</v>
      </c>
      <c r="BJ90" s="18" t="s">
        <v>80</v>
      </c>
      <c r="BK90" s="140">
        <f t="shared" si="9"/>
        <v>0</v>
      </c>
      <c r="BL90" s="18" t="s">
        <v>137</v>
      </c>
      <c r="BM90" s="139" t="s">
        <v>1285</v>
      </c>
    </row>
    <row r="91" spans="2:65" s="1" customFormat="1" ht="16.5" customHeight="1">
      <c r="B91" s="33"/>
      <c r="C91" s="128" t="s">
        <v>179</v>
      </c>
      <c r="D91" s="128" t="s">
        <v>132</v>
      </c>
      <c r="E91" s="129" t="s">
        <v>1286</v>
      </c>
      <c r="F91" s="130" t="s">
        <v>1287</v>
      </c>
      <c r="G91" s="131" t="s">
        <v>175</v>
      </c>
      <c r="H91" s="132">
        <v>25</v>
      </c>
      <c r="I91" s="133"/>
      <c r="J91" s="134">
        <f t="shared" si="0"/>
        <v>0</v>
      </c>
      <c r="K91" s="130" t="s">
        <v>19</v>
      </c>
      <c r="L91" s="33"/>
      <c r="M91" s="135" t="s">
        <v>19</v>
      </c>
      <c r="N91" s="136" t="s">
        <v>43</v>
      </c>
      <c r="P91" s="137">
        <f t="shared" si="1"/>
        <v>0</v>
      </c>
      <c r="Q91" s="137">
        <v>0</v>
      </c>
      <c r="R91" s="137">
        <f t="shared" si="2"/>
        <v>0</v>
      </c>
      <c r="S91" s="137">
        <v>0</v>
      </c>
      <c r="T91" s="138">
        <f t="shared" si="3"/>
        <v>0</v>
      </c>
      <c r="AR91" s="139" t="s">
        <v>137</v>
      </c>
      <c r="AT91" s="139" t="s">
        <v>132</v>
      </c>
      <c r="AU91" s="139" t="s">
        <v>80</v>
      </c>
      <c r="AY91" s="18" t="s">
        <v>129</v>
      </c>
      <c r="BE91" s="140">
        <f t="shared" si="4"/>
        <v>0</v>
      </c>
      <c r="BF91" s="140">
        <f t="shared" si="5"/>
        <v>0</v>
      </c>
      <c r="BG91" s="140">
        <f t="shared" si="6"/>
        <v>0</v>
      </c>
      <c r="BH91" s="140">
        <f t="shared" si="7"/>
        <v>0</v>
      </c>
      <c r="BI91" s="140">
        <f t="shared" si="8"/>
        <v>0</v>
      </c>
      <c r="BJ91" s="18" t="s">
        <v>80</v>
      </c>
      <c r="BK91" s="140">
        <f t="shared" si="9"/>
        <v>0</v>
      </c>
      <c r="BL91" s="18" t="s">
        <v>137</v>
      </c>
      <c r="BM91" s="139" t="s">
        <v>1288</v>
      </c>
    </row>
    <row r="92" spans="2:65" s="1" customFormat="1" ht="16.5" customHeight="1">
      <c r="B92" s="33"/>
      <c r="C92" s="128" t="s">
        <v>130</v>
      </c>
      <c r="D92" s="128" t="s">
        <v>132</v>
      </c>
      <c r="E92" s="129" t="s">
        <v>1289</v>
      </c>
      <c r="F92" s="130" t="s">
        <v>1290</v>
      </c>
      <c r="G92" s="131" t="s">
        <v>226</v>
      </c>
      <c r="H92" s="132">
        <v>1</v>
      </c>
      <c r="I92" s="133"/>
      <c r="J92" s="134">
        <f t="shared" si="0"/>
        <v>0</v>
      </c>
      <c r="K92" s="130" t="s">
        <v>19</v>
      </c>
      <c r="L92" s="33"/>
      <c r="M92" s="135" t="s">
        <v>19</v>
      </c>
      <c r="N92" s="136" t="s">
        <v>43</v>
      </c>
      <c r="P92" s="137">
        <f t="shared" si="1"/>
        <v>0</v>
      </c>
      <c r="Q92" s="137">
        <v>0</v>
      </c>
      <c r="R92" s="137">
        <f t="shared" si="2"/>
        <v>0</v>
      </c>
      <c r="S92" s="137">
        <v>0</v>
      </c>
      <c r="T92" s="138">
        <f t="shared" si="3"/>
        <v>0</v>
      </c>
      <c r="AR92" s="139" t="s">
        <v>137</v>
      </c>
      <c r="AT92" s="139" t="s">
        <v>132</v>
      </c>
      <c r="AU92" s="139" t="s">
        <v>80</v>
      </c>
      <c r="AY92" s="18" t="s">
        <v>129</v>
      </c>
      <c r="BE92" s="140">
        <f t="shared" si="4"/>
        <v>0</v>
      </c>
      <c r="BF92" s="140">
        <f t="shared" si="5"/>
        <v>0</v>
      </c>
      <c r="BG92" s="140">
        <f t="shared" si="6"/>
        <v>0</v>
      </c>
      <c r="BH92" s="140">
        <f t="shared" si="7"/>
        <v>0</v>
      </c>
      <c r="BI92" s="140">
        <f t="shared" si="8"/>
        <v>0</v>
      </c>
      <c r="BJ92" s="18" t="s">
        <v>80</v>
      </c>
      <c r="BK92" s="140">
        <f t="shared" si="9"/>
        <v>0</v>
      </c>
      <c r="BL92" s="18" t="s">
        <v>137</v>
      </c>
      <c r="BM92" s="139" t="s">
        <v>1291</v>
      </c>
    </row>
    <row r="93" spans="2:65" s="1" customFormat="1" ht="16.5" customHeight="1">
      <c r="B93" s="33"/>
      <c r="C93" s="128" t="s">
        <v>195</v>
      </c>
      <c r="D93" s="128" t="s">
        <v>132</v>
      </c>
      <c r="E93" s="129" t="s">
        <v>1292</v>
      </c>
      <c r="F93" s="130" t="s">
        <v>1293</v>
      </c>
      <c r="G93" s="131" t="s">
        <v>191</v>
      </c>
      <c r="H93" s="132">
        <v>20</v>
      </c>
      <c r="I93" s="133"/>
      <c r="J93" s="134">
        <f t="shared" si="0"/>
        <v>0</v>
      </c>
      <c r="K93" s="130" t="s">
        <v>19</v>
      </c>
      <c r="L93" s="33"/>
      <c r="M93" s="135" t="s">
        <v>19</v>
      </c>
      <c r="N93" s="136" t="s">
        <v>43</v>
      </c>
      <c r="P93" s="137">
        <f t="shared" si="1"/>
        <v>0</v>
      </c>
      <c r="Q93" s="137">
        <v>0</v>
      </c>
      <c r="R93" s="137">
        <f t="shared" si="2"/>
        <v>0</v>
      </c>
      <c r="S93" s="137">
        <v>0</v>
      </c>
      <c r="T93" s="138">
        <f t="shared" si="3"/>
        <v>0</v>
      </c>
      <c r="AR93" s="139" t="s">
        <v>137</v>
      </c>
      <c r="AT93" s="139" t="s">
        <v>132</v>
      </c>
      <c r="AU93" s="139" t="s">
        <v>80</v>
      </c>
      <c r="AY93" s="18" t="s">
        <v>129</v>
      </c>
      <c r="BE93" s="140">
        <f t="shared" si="4"/>
        <v>0</v>
      </c>
      <c r="BF93" s="140">
        <f t="shared" si="5"/>
        <v>0</v>
      </c>
      <c r="BG93" s="140">
        <f t="shared" si="6"/>
        <v>0</v>
      </c>
      <c r="BH93" s="140">
        <f t="shared" si="7"/>
        <v>0</v>
      </c>
      <c r="BI93" s="140">
        <f t="shared" si="8"/>
        <v>0</v>
      </c>
      <c r="BJ93" s="18" t="s">
        <v>80</v>
      </c>
      <c r="BK93" s="140">
        <f t="shared" si="9"/>
        <v>0</v>
      </c>
      <c r="BL93" s="18" t="s">
        <v>137</v>
      </c>
      <c r="BM93" s="139" t="s">
        <v>1294</v>
      </c>
    </row>
    <row r="94" spans="2:65" s="1" customFormat="1" ht="16.5" customHeight="1">
      <c r="B94" s="33"/>
      <c r="C94" s="128" t="s">
        <v>201</v>
      </c>
      <c r="D94" s="128" t="s">
        <v>132</v>
      </c>
      <c r="E94" s="129" t="s">
        <v>1295</v>
      </c>
      <c r="F94" s="130" t="s">
        <v>1296</v>
      </c>
      <c r="G94" s="131" t="s">
        <v>175</v>
      </c>
      <c r="H94" s="132">
        <v>5</v>
      </c>
      <c r="I94" s="133"/>
      <c r="J94" s="134">
        <f t="shared" si="0"/>
        <v>0</v>
      </c>
      <c r="K94" s="130" t="s">
        <v>19</v>
      </c>
      <c r="L94" s="33"/>
      <c r="M94" s="135" t="s">
        <v>19</v>
      </c>
      <c r="N94" s="136" t="s">
        <v>43</v>
      </c>
      <c r="P94" s="137">
        <f t="shared" si="1"/>
        <v>0</v>
      </c>
      <c r="Q94" s="137">
        <v>0</v>
      </c>
      <c r="R94" s="137">
        <f t="shared" si="2"/>
        <v>0</v>
      </c>
      <c r="S94" s="137">
        <v>0</v>
      </c>
      <c r="T94" s="138">
        <f t="shared" si="3"/>
        <v>0</v>
      </c>
      <c r="AR94" s="139" t="s">
        <v>137</v>
      </c>
      <c r="AT94" s="139" t="s">
        <v>132</v>
      </c>
      <c r="AU94" s="139" t="s">
        <v>80</v>
      </c>
      <c r="AY94" s="18" t="s">
        <v>129</v>
      </c>
      <c r="BE94" s="140">
        <f t="shared" si="4"/>
        <v>0</v>
      </c>
      <c r="BF94" s="140">
        <f t="shared" si="5"/>
        <v>0</v>
      </c>
      <c r="BG94" s="140">
        <f t="shared" si="6"/>
        <v>0</v>
      </c>
      <c r="BH94" s="140">
        <f t="shared" si="7"/>
        <v>0</v>
      </c>
      <c r="BI94" s="140">
        <f t="shared" si="8"/>
        <v>0</v>
      </c>
      <c r="BJ94" s="18" t="s">
        <v>80</v>
      </c>
      <c r="BK94" s="140">
        <f t="shared" si="9"/>
        <v>0</v>
      </c>
      <c r="BL94" s="18" t="s">
        <v>137</v>
      </c>
      <c r="BM94" s="139" t="s">
        <v>1297</v>
      </c>
    </row>
    <row r="95" spans="2:65" s="1" customFormat="1" ht="16.5" customHeight="1">
      <c r="B95" s="33"/>
      <c r="C95" s="128" t="s">
        <v>207</v>
      </c>
      <c r="D95" s="128" t="s">
        <v>132</v>
      </c>
      <c r="E95" s="129" t="s">
        <v>1298</v>
      </c>
      <c r="F95" s="130" t="s">
        <v>1299</v>
      </c>
      <c r="G95" s="131" t="s">
        <v>175</v>
      </c>
      <c r="H95" s="132">
        <v>1</v>
      </c>
      <c r="I95" s="133"/>
      <c r="J95" s="134">
        <f t="shared" si="0"/>
        <v>0</v>
      </c>
      <c r="K95" s="130" t="s">
        <v>19</v>
      </c>
      <c r="L95" s="33"/>
      <c r="M95" s="135" t="s">
        <v>19</v>
      </c>
      <c r="N95" s="136" t="s">
        <v>43</v>
      </c>
      <c r="P95" s="137">
        <f t="shared" si="1"/>
        <v>0</v>
      </c>
      <c r="Q95" s="137">
        <v>0</v>
      </c>
      <c r="R95" s="137">
        <f t="shared" si="2"/>
        <v>0</v>
      </c>
      <c r="S95" s="137">
        <v>0</v>
      </c>
      <c r="T95" s="138">
        <f t="shared" si="3"/>
        <v>0</v>
      </c>
      <c r="AR95" s="139" t="s">
        <v>137</v>
      </c>
      <c r="AT95" s="139" t="s">
        <v>132</v>
      </c>
      <c r="AU95" s="139" t="s">
        <v>80</v>
      </c>
      <c r="AY95" s="18" t="s">
        <v>129</v>
      </c>
      <c r="BE95" s="140">
        <f t="shared" si="4"/>
        <v>0</v>
      </c>
      <c r="BF95" s="140">
        <f t="shared" si="5"/>
        <v>0</v>
      </c>
      <c r="BG95" s="140">
        <f t="shared" si="6"/>
        <v>0</v>
      </c>
      <c r="BH95" s="140">
        <f t="shared" si="7"/>
        <v>0</v>
      </c>
      <c r="BI95" s="140">
        <f t="shared" si="8"/>
        <v>0</v>
      </c>
      <c r="BJ95" s="18" t="s">
        <v>80</v>
      </c>
      <c r="BK95" s="140">
        <f t="shared" si="9"/>
        <v>0</v>
      </c>
      <c r="BL95" s="18" t="s">
        <v>137</v>
      </c>
      <c r="BM95" s="139" t="s">
        <v>1300</v>
      </c>
    </row>
    <row r="96" spans="2:65" s="1" customFormat="1" ht="16.5" customHeight="1">
      <c r="B96" s="33"/>
      <c r="C96" s="128" t="s">
        <v>213</v>
      </c>
      <c r="D96" s="128" t="s">
        <v>132</v>
      </c>
      <c r="E96" s="129" t="s">
        <v>1301</v>
      </c>
      <c r="F96" s="130" t="s">
        <v>1302</v>
      </c>
      <c r="G96" s="131" t="s">
        <v>226</v>
      </c>
      <c r="H96" s="132">
        <v>4</v>
      </c>
      <c r="I96" s="133"/>
      <c r="J96" s="134">
        <f t="shared" si="0"/>
        <v>0</v>
      </c>
      <c r="K96" s="130" t="s">
        <v>19</v>
      </c>
      <c r="L96" s="33"/>
      <c r="M96" s="135" t="s">
        <v>19</v>
      </c>
      <c r="N96" s="136" t="s">
        <v>43</v>
      </c>
      <c r="P96" s="137">
        <f t="shared" si="1"/>
        <v>0</v>
      </c>
      <c r="Q96" s="137">
        <v>0</v>
      </c>
      <c r="R96" s="137">
        <f t="shared" si="2"/>
        <v>0</v>
      </c>
      <c r="S96" s="137">
        <v>0</v>
      </c>
      <c r="T96" s="138">
        <f t="shared" si="3"/>
        <v>0</v>
      </c>
      <c r="AR96" s="139" t="s">
        <v>137</v>
      </c>
      <c r="AT96" s="139" t="s">
        <v>132</v>
      </c>
      <c r="AU96" s="139" t="s">
        <v>80</v>
      </c>
      <c r="AY96" s="18" t="s">
        <v>129</v>
      </c>
      <c r="BE96" s="140">
        <f t="shared" si="4"/>
        <v>0</v>
      </c>
      <c r="BF96" s="140">
        <f t="shared" si="5"/>
        <v>0</v>
      </c>
      <c r="BG96" s="140">
        <f t="shared" si="6"/>
        <v>0</v>
      </c>
      <c r="BH96" s="140">
        <f t="shared" si="7"/>
        <v>0</v>
      </c>
      <c r="BI96" s="140">
        <f t="shared" si="8"/>
        <v>0</v>
      </c>
      <c r="BJ96" s="18" t="s">
        <v>80</v>
      </c>
      <c r="BK96" s="140">
        <f t="shared" si="9"/>
        <v>0</v>
      </c>
      <c r="BL96" s="18" t="s">
        <v>137</v>
      </c>
      <c r="BM96" s="139" t="s">
        <v>1303</v>
      </c>
    </row>
    <row r="97" spans="2:65" s="1" customFormat="1" ht="16.5" customHeight="1">
      <c r="B97" s="33"/>
      <c r="C97" s="128" t="s">
        <v>218</v>
      </c>
      <c r="D97" s="128" t="s">
        <v>132</v>
      </c>
      <c r="E97" s="129" t="s">
        <v>1304</v>
      </c>
      <c r="F97" s="130" t="s">
        <v>1305</v>
      </c>
      <c r="G97" s="131" t="s">
        <v>226</v>
      </c>
      <c r="H97" s="132">
        <v>1</v>
      </c>
      <c r="I97" s="133"/>
      <c r="J97" s="134">
        <f t="shared" si="0"/>
        <v>0</v>
      </c>
      <c r="K97" s="130" t="s">
        <v>19</v>
      </c>
      <c r="L97" s="33"/>
      <c r="M97" s="135" t="s">
        <v>19</v>
      </c>
      <c r="N97" s="136" t="s">
        <v>43</v>
      </c>
      <c r="P97" s="137">
        <f t="shared" si="1"/>
        <v>0</v>
      </c>
      <c r="Q97" s="137">
        <v>0</v>
      </c>
      <c r="R97" s="137">
        <f t="shared" si="2"/>
        <v>0</v>
      </c>
      <c r="S97" s="137">
        <v>0</v>
      </c>
      <c r="T97" s="138">
        <f t="shared" si="3"/>
        <v>0</v>
      </c>
      <c r="AR97" s="139" t="s">
        <v>137</v>
      </c>
      <c r="AT97" s="139" t="s">
        <v>132</v>
      </c>
      <c r="AU97" s="139" t="s">
        <v>80</v>
      </c>
      <c r="AY97" s="18" t="s">
        <v>129</v>
      </c>
      <c r="BE97" s="140">
        <f t="shared" si="4"/>
        <v>0</v>
      </c>
      <c r="BF97" s="140">
        <f t="shared" si="5"/>
        <v>0</v>
      </c>
      <c r="BG97" s="140">
        <f t="shared" si="6"/>
        <v>0</v>
      </c>
      <c r="BH97" s="140">
        <f t="shared" si="7"/>
        <v>0</v>
      </c>
      <c r="BI97" s="140">
        <f t="shared" si="8"/>
        <v>0</v>
      </c>
      <c r="BJ97" s="18" t="s">
        <v>80</v>
      </c>
      <c r="BK97" s="140">
        <f t="shared" si="9"/>
        <v>0</v>
      </c>
      <c r="BL97" s="18" t="s">
        <v>137</v>
      </c>
      <c r="BM97" s="139" t="s">
        <v>1306</v>
      </c>
    </row>
    <row r="98" spans="2:65" s="1" customFormat="1" ht="16.5" customHeight="1">
      <c r="B98" s="33"/>
      <c r="C98" s="128" t="s">
        <v>8</v>
      </c>
      <c r="D98" s="128" t="s">
        <v>132</v>
      </c>
      <c r="E98" s="129" t="s">
        <v>1307</v>
      </c>
      <c r="F98" s="130" t="s">
        <v>1308</v>
      </c>
      <c r="G98" s="131" t="s">
        <v>226</v>
      </c>
      <c r="H98" s="132">
        <v>1</v>
      </c>
      <c r="I98" s="133"/>
      <c r="J98" s="134">
        <f t="shared" si="0"/>
        <v>0</v>
      </c>
      <c r="K98" s="130" t="s">
        <v>19</v>
      </c>
      <c r="L98" s="33"/>
      <c r="M98" s="135" t="s">
        <v>19</v>
      </c>
      <c r="N98" s="136" t="s">
        <v>43</v>
      </c>
      <c r="P98" s="137">
        <f t="shared" si="1"/>
        <v>0</v>
      </c>
      <c r="Q98" s="137">
        <v>0</v>
      </c>
      <c r="R98" s="137">
        <f t="shared" si="2"/>
        <v>0</v>
      </c>
      <c r="S98" s="137">
        <v>0</v>
      </c>
      <c r="T98" s="138">
        <f t="shared" si="3"/>
        <v>0</v>
      </c>
      <c r="AR98" s="139" t="s">
        <v>137</v>
      </c>
      <c r="AT98" s="139" t="s">
        <v>132</v>
      </c>
      <c r="AU98" s="139" t="s">
        <v>80</v>
      </c>
      <c r="AY98" s="18" t="s">
        <v>129</v>
      </c>
      <c r="BE98" s="140">
        <f t="shared" si="4"/>
        <v>0</v>
      </c>
      <c r="BF98" s="140">
        <f t="shared" si="5"/>
        <v>0</v>
      </c>
      <c r="BG98" s="140">
        <f t="shared" si="6"/>
        <v>0</v>
      </c>
      <c r="BH98" s="140">
        <f t="shared" si="7"/>
        <v>0</v>
      </c>
      <c r="BI98" s="140">
        <f t="shared" si="8"/>
        <v>0</v>
      </c>
      <c r="BJ98" s="18" t="s">
        <v>80</v>
      </c>
      <c r="BK98" s="140">
        <f t="shared" si="9"/>
        <v>0</v>
      </c>
      <c r="BL98" s="18" t="s">
        <v>137</v>
      </c>
      <c r="BM98" s="139" t="s">
        <v>1309</v>
      </c>
    </row>
    <row r="99" spans="2:65" s="1" customFormat="1" ht="16.5" customHeight="1">
      <c r="B99" s="33"/>
      <c r="C99" s="128" t="s">
        <v>229</v>
      </c>
      <c r="D99" s="128" t="s">
        <v>132</v>
      </c>
      <c r="E99" s="129" t="s">
        <v>1310</v>
      </c>
      <c r="F99" s="130" t="s">
        <v>1311</v>
      </c>
      <c r="G99" s="131" t="s">
        <v>1312</v>
      </c>
      <c r="H99" s="190"/>
      <c r="I99" s="133"/>
      <c r="J99" s="134">
        <f t="shared" si="0"/>
        <v>0</v>
      </c>
      <c r="K99" s="130" t="s">
        <v>19</v>
      </c>
      <c r="L99" s="33"/>
      <c r="M99" s="135" t="s">
        <v>19</v>
      </c>
      <c r="N99" s="136" t="s">
        <v>43</v>
      </c>
      <c r="P99" s="137">
        <f t="shared" si="1"/>
        <v>0</v>
      </c>
      <c r="Q99" s="137">
        <v>0</v>
      </c>
      <c r="R99" s="137">
        <f t="shared" si="2"/>
        <v>0</v>
      </c>
      <c r="S99" s="137">
        <v>0</v>
      </c>
      <c r="T99" s="138">
        <f t="shared" si="3"/>
        <v>0</v>
      </c>
      <c r="AR99" s="139" t="s">
        <v>137</v>
      </c>
      <c r="AT99" s="139" t="s">
        <v>132</v>
      </c>
      <c r="AU99" s="139" t="s">
        <v>80</v>
      </c>
      <c r="AY99" s="18" t="s">
        <v>129</v>
      </c>
      <c r="BE99" s="140">
        <f t="shared" si="4"/>
        <v>0</v>
      </c>
      <c r="BF99" s="140">
        <f t="shared" si="5"/>
        <v>0</v>
      </c>
      <c r="BG99" s="140">
        <f t="shared" si="6"/>
        <v>0</v>
      </c>
      <c r="BH99" s="140">
        <f t="shared" si="7"/>
        <v>0</v>
      </c>
      <c r="BI99" s="140">
        <f t="shared" si="8"/>
        <v>0</v>
      </c>
      <c r="BJ99" s="18" t="s">
        <v>80</v>
      </c>
      <c r="BK99" s="140">
        <f t="shared" si="9"/>
        <v>0</v>
      </c>
      <c r="BL99" s="18" t="s">
        <v>137</v>
      </c>
      <c r="BM99" s="139" t="s">
        <v>1313</v>
      </c>
    </row>
    <row r="100" spans="2:65" s="1" customFormat="1" ht="16.5" customHeight="1">
      <c r="B100" s="33"/>
      <c r="C100" s="128" t="s">
        <v>233</v>
      </c>
      <c r="D100" s="128" t="s">
        <v>132</v>
      </c>
      <c r="E100" s="129" t="s">
        <v>1314</v>
      </c>
      <c r="F100" s="130" t="s">
        <v>1315</v>
      </c>
      <c r="G100" s="131" t="s">
        <v>175</v>
      </c>
      <c r="H100" s="132">
        <v>1</v>
      </c>
      <c r="I100" s="133"/>
      <c r="J100" s="134">
        <f t="shared" si="0"/>
        <v>0</v>
      </c>
      <c r="K100" s="130" t="s">
        <v>19</v>
      </c>
      <c r="L100" s="33"/>
      <c r="M100" s="135" t="s">
        <v>19</v>
      </c>
      <c r="N100" s="136" t="s">
        <v>43</v>
      </c>
      <c r="P100" s="137">
        <f t="shared" si="1"/>
        <v>0</v>
      </c>
      <c r="Q100" s="137">
        <v>0</v>
      </c>
      <c r="R100" s="137">
        <f t="shared" si="2"/>
        <v>0</v>
      </c>
      <c r="S100" s="137">
        <v>0</v>
      </c>
      <c r="T100" s="138">
        <f t="shared" si="3"/>
        <v>0</v>
      </c>
      <c r="AR100" s="139" t="s">
        <v>137</v>
      </c>
      <c r="AT100" s="139" t="s">
        <v>132</v>
      </c>
      <c r="AU100" s="139" t="s">
        <v>80</v>
      </c>
      <c r="AY100" s="18" t="s">
        <v>129</v>
      </c>
      <c r="BE100" s="140">
        <f t="shared" si="4"/>
        <v>0</v>
      </c>
      <c r="BF100" s="140">
        <f t="shared" si="5"/>
        <v>0</v>
      </c>
      <c r="BG100" s="140">
        <f t="shared" si="6"/>
        <v>0</v>
      </c>
      <c r="BH100" s="140">
        <f t="shared" si="7"/>
        <v>0</v>
      </c>
      <c r="BI100" s="140">
        <f t="shared" si="8"/>
        <v>0</v>
      </c>
      <c r="BJ100" s="18" t="s">
        <v>80</v>
      </c>
      <c r="BK100" s="140">
        <f t="shared" si="9"/>
        <v>0</v>
      </c>
      <c r="BL100" s="18" t="s">
        <v>137</v>
      </c>
      <c r="BM100" s="139" t="s">
        <v>1316</v>
      </c>
    </row>
    <row r="101" spans="2:65" s="1" customFormat="1" ht="16.5" customHeight="1">
      <c r="B101" s="33"/>
      <c r="C101" s="128" t="s">
        <v>239</v>
      </c>
      <c r="D101" s="128" t="s">
        <v>132</v>
      </c>
      <c r="E101" s="129" t="s">
        <v>1317</v>
      </c>
      <c r="F101" s="130" t="s">
        <v>1318</v>
      </c>
      <c r="G101" s="131" t="s">
        <v>175</v>
      </c>
      <c r="H101" s="132">
        <v>1</v>
      </c>
      <c r="I101" s="133"/>
      <c r="J101" s="134">
        <f t="shared" si="0"/>
        <v>0</v>
      </c>
      <c r="K101" s="130" t="s">
        <v>19</v>
      </c>
      <c r="L101" s="33"/>
      <c r="M101" s="135" t="s">
        <v>19</v>
      </c>
      <c r="N101" s="136" t="s">
        <v>43</v>
      </c>
      <c r="P101" s="137">
        <f t="shared" si="1"/>
        <v>0</v>
      </c>
      <c r="Q101" s="137">
        <v>0</v>
      </c>
      <c r="R101" s="137">
        <f t="shared" si="2"/>
        <v>0</v>
      </c>
      <c r="S101" s="137">
        <v>0</v>
      </c>
      <c r="T101" s="138">
        <f t="shared" si="3"/>
        <v>0</v>
      </c>
      <c r="AR101" s="139" t="s">
        <v>137</v>
      </c>
      <c r="AT101" s="139" t="s">
        <v>132</v>
      </c>
      <c r="AU101" s="139" t="s">
        <v>80</v>
      </c>
      <c r="AY101" s="18" t="s">
        <v>129</v>
      </c>
      <c r="BE101" s="140">
        <f t="shared" si="4"/>
        <v>0</v>
      </c>
      <c r="BF101" s="140">
        <f t="shared" si="5"/>
        <v>0</v>
      </c>
      <c r="BG101" s="140">
        <f t="shared" si="6"/>
        <v>0</v>
      </c>
      <c r="BH101" s="140">
        <f t="shared" si="7"/>
        <v>0</v>
      </c>
      <c r="BI101" s="140">
        <f t="shared" si="8"/>
        <v>0</v>
      </c>
      <c r="BJ101" s="18" t="s">
        <v>80</v>
      </c>
      <c r="BK101" s="140">
        <f t="shared" si="9"/>
        <v>0</v>
      </c>
      <c r="BL101" s="18" t="s">
        <v>137</v>
      </c>
      <c r="BM101" s="139" t="s">
        <v>1319</v>
      </c>
    </row>
    <row r="102" spans="2:65" s="1" customFormat="1" ht="16.5" customHeight="1">
      <c r="B102" s="33"/>
      <c r="C102" s="128" t="s">
        <v>245</v>
      </c>
      <c r="D102" s="128" t="s">
        <v>132</v>
      </c>
      <c r="E102" s="129" t="s">
        <v>1320</v>
      </c>
      <c r="F102" s="130" t="s">
        <v>1321</v>
      </c>
      <c r="G102" s="131" t="s">
        <v>191</v>
      </c>
      <c r="H102" s="132">
        <v>130</v>
      </c>
      <c r="I102" s="133"/>
      <c r="J102" s="134">
        <f t="shared" si="0"/>
        <v>0</v>
      </c>
      <c r="K102" s="130" t="s">
        <v>19</v>
      </c>
      <c r="L102" s="33"/>
      <c r="M102" s="135" t="s">
        <v>19</v>
      </c>
      <c r="N102" s="136" t="s">
        <v>43</v>
      </c>
      <c r="P102" s="137">
        <f t="shared" si="1"/>
        <v>0</v>
      </c>
      <c r="Q102" s="137">
        <v>0</v>
      </c>
      <c r="R102" s="137">
        <f t="shared" si="2"/>
        <v>0</v>
      </c>
      <c r="S102" s="137">
        <v>0</v>
      </c>
      <c r="T102" s="138">
        <f t="shared" si="3"/>
        <v>0</v>
      </c>
      <c r="AR102" s="139" t="s">
        <v>137</v>
      </c>
      <c r="AT102" s="139" t="s">
        <v>132</v>
      </c>
      <c r="AU102" s="139" t="s">
        <v>80</v>
      </c>
      <c r="AY102" s="18" t="s">
        <v>129</v>
      </c>
      <c r="BE102" s="140">
        <f t="shared" si="4"/>
        <v>0</v>
      </c>
      <c r="BF102" s="140">
        <f t="shared" si="5"/>
        <v>0</v>
      </c>
      <c r="BG102" s="140">
        <f t="shared" si="6"/>
        <v>0</v>
      </c>
      <c r="BH102" s="140">
        <f t="shared" si="7"/>
        <v>0</v>
      </c>
      <c r="BI102" s="140">
        <f t="shared" si="8"/>
        <v>0</v>
      </c>
      <c r="BJ102" s="18" t="s">
        <v>80</v>
      </c>
      <c r="BK102" s="140">
        <f t="shared" si="9"/>
        <v>0</v>
      </c>
      <c r="BL102" s="18" t="s">
        <v>137</v>
      </c>
      <c r="BM102" s="139" t="s">
        <v>1322</v>
      </c>
    </row>
    <row r="103" spans="2:65" s="1" customFormat="1" ht="16.5" customHeight="1">
      <c r="B103" s="33"/>
      <c r="C103" s="128" t="s">
        <v>252</v>
      </c>
      <c r="D103" s="128" t="s">
        <v>132</v>
      </c>
      <c r="E103" s="129" t="s">
        <v>1323</v>
      </c>
      <c r="F103" s="130" t="s">
        <v>1324</v>
      </c>
      <c r="G103" s="131" t="s">
        <v>175</v>
      </c>
      <c r="H103" s="132">
        <v>4</v>
      </c>
      <c r="I103" s="133"/>
      <c r="J103" s="134">
        <f t="shared" si="0"/>
        <v>0</v>
      </c>
      <c r="K103" s="130" t="s">
        <v>19</v>
      </c>
      <c r="L103" s="33"/>
      <c r="M103" s="135" t="s">
        <v>19</v>
      </c>
      <c r="N103" s="136" t="s">
        <v>43</v>
      </c>
      <c r="P103" s="137">
        <f t="shared" si="1"/>
        <v>0</v>
      </c>
      <c r="Q103" s="137">
        <v>0</v>
      </c>
      <c r="R103" s="137">
        <f t="shared" si="2"/>
        <v>0</v>
      </c>
      <c r="S103" s="137">
        <v>0</v>
      </c>
      <c r="T103" s="138">
        <f t="shared" si="3"/>
        <v>0</v>
      </c>
      <c r="AR103" s="139" t="s">
        <v>137</v>
      </c>
      <c r="AT103" s="139" t="s">
        <v>132</v>
      </c>
      <c r="AU103" s="139" t="s">
        <v>80</v>
      </c>
      <c r="AY103" s="18" t="s">
        <v>129</v>
      </c>
      <c r="BE103" s="140">
        <f t="shared" si="4"/>
        <v>0</v>
      </c>
      <c r="BF103" s="140">
        <f t="shared" si="5"/>
        <v>0</v>
      </c>
      <c r="BG103" s="140">
        <f t="shared" si="6"/>
        <v>0</v>
      </c>
      <c r="BH103" s="140">
        <f t="shared" si="7"/>
        <v>0</v>
      </c>
      <c r="BI103" s="140">
        <f t="shared" si="8"/>
        <v>0</v>
      </c>
      <c r="BJ103" s="18" t="s">
        <v>80</v>
      </c>
      <c r="BK103" s="140">
        <f t="shared" si="9"/>
        <v>0</v>
      </c>
      <c r="BL103" s="18" t="s">
        <v>137</v>
      </c>
      <c r="BM103" s="139" t="s">
        <v>1325</v>
      </c>
    </row>
    <row r="104" spans="2:65" s="1" customFormat="1" ht="16.5" customHeight="1">
      <c r="B104" s="33"/>
      <c r="C104" s="128" t="s">
        <v>7</v>
      </c>
      <c r="D104" s="128" t="s">
        <v>132</v>
      </c>
      <c r="E104" s="129" t="s">
        <v>1326</v>
      </c>
      <c r="F104" s="130" t="s">
        <v>1327</v>
      </c>
      <c r="G104" s="131" t="s">
        <v>175</v>
      </c>
      <c r="H104" s="132">
        <v>46</v>
      </c>
      <c r="I104" s="133"/>
      <c r="J104" s="134">
        <f t="shared" si="0"/>
        <v>0</v>
      </c>
      <c r="K104" s="130" t="s">
        <v>19</v>
      </c>
      <c r="L104" s="33"/>
      <c r="M104" s="135" t="s">
        <v>19</v>
      </c>
      <c r="N104" s="136" t="s">
        <v>43</v>
      </c>
      <c r="P104" s="137">
        <f t="shared" si="1"/>
        <v>0</v>
      </c>
      <c r="Q104" s="137">
        <v>0</v>
      </c>
      <c r="R104" s="137">
        <f t="shared" si="2"/>
        <v>0</v>
      </c>
      <c r="S104" s="137">
        <v>0</v>
      </c>
      <c r="T104" s="138">
        <f t="shared" si="3"/>
        <v>0</v>
      </c>
      <c r="AR104" s="139" t="s">
        <v>137</v>
      </c>
      <c r="AT104" s="139" t="s">
        <v>132</v>
      </c>
      <c r="AU104" s="139" t="s">
        <v>80</v>
      </c>
      <c r="AY104" s="18" t="s">
        <v>129</v>
      </c>
      <c r="BE104" s="140">
        <f t="shared" si="4"/>
        <v>0</v>
      </c>
      <c r="BF104" s="140">
        <f t="shared" si="5"/>
        <v>0</v>
      </c>
      <c r="BG104" s="140">
        <f t="shared" si="6"/>
        <v>0</v>
      </c>
      <c r="BH104" s="140">
        <f t="shared" si="7"/>
        <v>0</v>
      </c>
      <c r="BI104" s="140">
        <f t="shared" si="8"/>
        <v>0</v>
      </c>
      <c r="BJ104" s="18" t="s">
        <v>80</v>
      </c>
      <c r="BK104" s="140">
        <f t="shared" si="9"/>
        <v>0</v>
      </c>
      <c r="BL104" s="18" t="s">
        <v>137</v>
      </c>
      <c r="BM104" s="139" t="s">
        <v>1328</v>
      </c>
    </row>
    <row r="105" spans="2:65" s="1" customFormat="1" ht="16.5" customHeight="1">
      <c r="B105" s="33"/>
      <c r="C105" s="128" t="s">
        <v>262</v>
      </c>
      <c r="D105" s="128" t="s">
        <v>132</v>
      </c>
      <c r="E105" s="129" t="s">
        <v>1329</v>
      </c>
      <c r="F105" s="130" t="s">
        <v>1330</v>
      </c>
      <c r="G105" s="131" t="s">
        <v>175</v>
      </c>
      <c r="H105" s="132">
        <v>15</v>
      </c>
      <c r="I105" s="133"/>
      <c r="J105" s="134">
        <f t="shared" si="0"/>
        <v>0</v>
      </c>
      <c r="K105" s="130" t="s">
        <v>19</v>
      </c>
      <c r="L105" s="33"/>
      <c r="M105" s="135" t="s">
        <v>19</v>
      </c>
      <c r="N105" s="136" t="s">
        <v>43</v>
      </c>
      <c r="P105" s="137">
        <f t="shared" si="1"/>
        <v>0</v>
      </c>
      <c r="Q105" s="137">
        <v>0</v>
      </c>
      <c r="R105" s="137">
        <f t="shared" si="2"/>
        <v>0</v>
      </c>
      <c r="S105" s="137">
        <v>0</v>
      </c>
      <c r="T105" s="138">
        <f t="shared" si="3"/>
        <v>0</v>
      </c>
      <c r="AR105" s="139" t="s">
        <v>137</v>
      </c>
      <c r="AT105" s="139" t="s">
        <v>132</v>
      </c>
      <c r="AU105" s="139" t="s">
        <v>80</v>
      </c>
      <c r="AY105" s="18" t="s">
        <v>129</v>
      </c>
      <c r="BE105" s="140">
        <f t="shared" si="4"/>
        <v>0</v>
      </c>
      <c r="BF105" s="140">
        <f t="shared" si="5"/>
        <v>0</v>
      </c>
      <c r="BG105" s="140">
        <f t="shared" si="6"/>
        <v>0</v>
      </c>
      <c r="BH105" s="140">
        <f t="shared" si="7"/>
        <v>0</v>
      </c>
      <c r="BI105" s="140">
        <f t="shared" si="8"/>
        <v>0</v>
      </c>
      <c r="BJ105" s="18" t="s">
        <v>80</v>
      </c>
      <c r="BK105" s="140">
        <f t="shared" si="9"/>
        <v>0</v>
      </c>
      <c r="BL105" s="18" t="s">
        <v>137</v>
      </c>
      <c r="BM105" s="139" t="s">
        <v>1331</v>
      </c>
    </row>
    <row r="106" spans="2:65" s="1" customFormat="1" ht="16.5" customHeight="1">
      <c r="B106" s="33"/>
      <c r="C106" s="128" t="s">
        <v>268</v>
      </c>
      <c r="D106" s="128" t="s">
        <v>132</v>
      </c>
      <c r="E106" s="129" t="s">
        <v>1332</v>
      </c>
      <c r="F106" s="130" t="s">
        <v>1333</v>
      </c>
      <c r="G106" s="131" t="s">
        <v>175</v>
      </c>
      <c r="H106" s="132">
        <v>1</v>
      </c>
      <c r="I106" s="133"/>
      <c r="J106" s="134">
        <f t="shared" si="0"/>
        <v>0</v>
      </c>
      <c r="K106" s="130" t="s">
        <v>19</v>
      </c>
      <c r="L106" s="33"/>
      <c r="M106" s="135" t="s">
        <v>19</v>
      </c>
      <c r="N106" s="136" t="s">
        <v>43</v>
      </c>
      <c r="P106" s="137">
        <f t="shared" si="1"/>
        <v>0</v>
      </c>
      <c r="Q106" s="137">
        <v>0</v>
      </c>
      <c r="R106" s="137">
        <f t="shared" si="2"/>
        <v>0</v>
      </c>
      <c r="S106" s="137">
        <v>0</v>
      </c>
      <c r="T106" s="138">
        <f t="shared" si="3"/>
        <v>0</v>
      </c>
      <c r="AR106" s="139" t="s">
        <v>137</v>
      </c>
      <c r="AT106" s="139" t="s">
        <v>132</v>
      </c>
      <c r="AU106" s="139" t="s">
        <v>80</v>
      </c>
      <c r="AY106" s="18" t="s">
        <v>129</v>
      </c>
      <c r="BE106" s="140">
        <f t="shared" si="4"/>
        <v>0</v>
      </c>
      <c r="BF106" s="140">
        <f t="shared" si="5"/>
        <v>0</v>
      </c>
      <c r="BG106" s="140">
        <f t="shared" si="6"/>
        <v>0</v>
      </c>
      <c r="BH106" s="140">
        <f t="shared" si="7"/>
        <v>0</v>
      </c>
      <c r="BI106" s="140">
        <f t="shared" si="8"/>
        <v>0</v>
      </c>
      <c r="BJ106" s="18" t="s">
        <v>80</v>
      </c>
      <c r="BK106" s="140">
        <f t="shared" si="9"/>
        <v>0</v>
      </c>
      <c r="BL106" s="18" t="s">
        <v>137</v>
      </c>
      <c r="BM106" s="139" t="s">
        <v>1334</v>
      </c>
    </row>
    <row r="107" spans="2:63" s="11" customFormat="1" ht="25.9" customHeight="1">
      <c r="B107" s="116"/>
      <c r="D107" s="117" t="s">
        <v>71</v>
      </c>
      <c r="E107" s="118" t="s">
        <v>310</v>
      </c>
      <c r="F107" s="118" t="s">
        <v>311</v>
      </c>
      <c r="I107" s="119"/>
      <c r="J107" s="120">
        <f>BK107</f>
        <v>0</v>
      </c>
      <c r="L107" s="116"/>
      <c r="M107" s="121"/>
      <c r="P107" s="122">
        <f>P108</f>
        <v>0</v>
      </c>
      <c r="R107" s="122">
        <f>R108</f>
        <v>0</v>
      </c>
      <c r="T107" s="123">
        <f>T108</f>
        <v>0</v>
      </c>
      <c r="AR107" s="117" t="s">
        <v>82</v>
      </c>
      <c r="AT107" s="124" t="s">
        <v>71</v>
      </c>
      <c r="AU107" s="124" t="s">
        <v>72</v>
      </c>
      <c r="AY107" s="117" t="s">
        <v>129</v>
      </c>
      <c r="BK107" s="125">
        <f>BK108</f>
        <v>0</v>
      </c>
    </row>
    <row r="108" spans="2:63" s="11" customFormat="1" ht="22.9" customHeight="1">
      <c r="B108" s="116"/>
      <c r="D108" s="117" t="s">
        <v>71</v>
      </c>
      <c r="E108" s="126" t="s">
        <v>1335</v>
      </c>
      <c r="F108" s="126" t="s">
        <v>1336</v>
      </c>
      <c r="I108" s="119"/>
      <c r="J108" s="127">
        <f>BK108</f>
        <v>0</v>
      </c>
      <c r="L108" s="116"/>
      <c r="M108" s="121"/>
      <c r="P108" s="122">
        <f>SUM(P109:P129)</f>
        <v>0</v>
      </c>
      <c r="R108" s="122">
        <f>SUM(R109:R129)</f>
        <v>0</v>
      </c>
      <c r="T108" s="123">
        <f>SUM(T109:T129)</f>
        <v>0</v>
      </c>
      <c r="AR108" s="117" t="s">
        <v>82</v>
      </c>
      <c r="AT108" s="124" t="s">
        <v>71</v>
      </c>
      <c r="AU108" s="124" t="s">
        <v>80</v>
      </c>
      <c r="AY108" s="117" t="s">
        <v>129</v>
      </c>
      <c r="BK108" s="125">
        <f>SUM(BK109:BK129)</f>
        <v>0</v>
      </c>
    </row>
    <row r="109" spans="2:65" s="1" customFormat="1" ht="24.2" customHeight="1">
      <c r="B109" s="33"/>
      <c r="C109" s="128" t="s">
        <v>274</v>
      </c>
      <c r="D109" s="128" t="s">
        <v>132</v>
      </c>
      <c r="E109" s="129" t="s">
        <v>1337</v>
      </c>
      <c r="F109" s="130" t="s">
        <v>1338</v>
      </c>
      <c r="G109" s="131" t="s">
        <v>226</v>
      </c>
      <c r="H109" s="132">
        <v>1</v>
      </c>
      <c r="I109" s="133"/>
      <c r="J109" s="134">
        <f aca="true" t="shared" si="10" ref="J109:J129">ROUND(I109*H109,2)</f>
        <v>0</v>
      </c>
      <c r="K109" s="130" t="s">
        <v>19</v>
      </c>
      <c r="L109" s="33"/>
      <c r="M109" s="135" t="s">
        <v>19</v>
      </c>
      <c r="N109" s="136" t="s">
        <v>43</v>
      </c>
      <c r="P109" s="137">
        <f aca="true" t="shared" si="11" ref="P109:P129">O109*H109</f>
        <v>0</v>
      </c>
      <c r="Q109" s="137">
        <v>0</v>
      </c>
      <c r="R109" s="137">
        <f aca="true" t="shared" si="12" ref="R109:R129">Q109*H109</f>
        <v>0</v>
      </c>
      <c r="S109" s="137">
        <v>0</v>
      </c>
      <c r="T109" s="138">
        <f aca="true" t="shared" si="13" ref="T109:T129">S109*H109</f>
        <v>0</v>
      </c>
      <c r="AR109" s="139" t="s">
        <v>229</v>
      </c>
      <c r="AT109" s="139" t="s">
        <v>132</v>
      </c>
      <c r="AU109" s="139" t="s">
        <v>82</v>
      </c>
      <c r="AY109" s="18" t="s">
        <v>129</v>
      </c>
      <c r="BE109" s="140">
        <f aca="true" t="shared" si="14" ref="BE109:BE129">IF(N109="základní",J109,0)</f>
        <v>0</v>
      </c>
      <c r="BF109" s="140">
        <f aca="true" t="shared" si="15" ref="BF109:BF129">IF(N109="snížená",J109,0)</f>
        <v>0</v>
      </c>
      <c r="BG109" s="140">
        <f aca="true" t="shared" si="16" ref="BG109:BG129">IF(N109="zákl. přenesená",J109,0)</f>
        <v>0</v>
      </c>
      <c r="BH109" s="140">
        <f aca="true" t="shared" si="17" ref="BH109:BH129">IF(N109="sníž. přenesená",J109,0)</f>
        <v>0</v>
      </c>
      <c r="BI109" s="140">
        <f aca="true" t="shared" si="18" ref="BI109:BI129">IF(N109="nulová",J109,0)</f>
        <v>0</v>
      </c>
      <c r="BJ109" s="18" t="s">
        <v>80</v>
      </c>
      <c r="BK109" s="140">
        <f aca="true" t="shared" si="19" ref="BK109:BK129">ROUND(I109*H109,2)</f>
        <v>0</v>
      </c>
      <c r="BL109" s="18" t="s">
        <v>229</v>
      </c>
      <c r="BM109" s="139" t="s">
        <v>1339</v>
      </c>
    </row>
    <row r="110" spans="2:65" s="1" customFormat="1" ht="16.5" customHeight="1">
      <c r="B110" s="33"/>
      <c r="C110" s="128" t="s">
        <v>280</v>
      </c>
      <c r="D110" s="128" t="s">
        <v>132</v>
      </c>
      <c r="E110" s="129" t="s">
        <v>1340</v>
      </c>
      <c r="F110" s="130" t="s">
        <v>1341</v>
      </c>
      <c r="G110" s="131" t="s">
        <v>1342</v>
      </c>
      <c r="H110" s="132">
        <v>1</v>
      </c>
      <c r="I110" s="133"/>
      <c r="J110" s="134">
        <f t="shared" si="10"/>
        <v>0</v>
      </c>
      <c r="K110" s="130" t="s">
        <v>19</v>
      </c>
      <c r="L110" s="33"/>
      <c r="M110" s="135" t="s">
        <v>19</v>
      </c>
      <c r="N110" s="136" t="s">
        <v>43</v>
      </c>
      <c r="P110" s="137">
        <f t="shared" si="11"/>
        <v>0</v>
      </c>
      <c r="Q110" s="137">
        <v>0</v>
      </c>
      <c r="R110" s="137">
        <f t="shared" si="12"/>
        <v>0</v>
      </c>
      <c r="S110" s="137">
        <v>0</v>
      </c>
      <c r="T110" s="138">
        <f t="shared" si="13"/>
        <v>0</v>
      </c>
      <c r="AR110" s="139" t="s">
        <v>137</v>
      </c>
      <c r="AT110" s="139" t="s">
        <v>132</v>
      </c>
      <c r="AU110" s="139" t="s">
        <v>82</v>
      </c>
      <c r="AY110" s="18" t="s">
        <v>129</v>
      </c>
      <c r="BE110" s="140">
        <f t="shared" si="14"/>
        <v>0</v>
      </c>
      <c r="BF110" s="140">
        <f t="shared" si="15"/>
        <v>0</v>
      </c>
      <c r="BG110" s="140">
        <f t="shared" si="16"/>
        <v>0</v>
      </c>
      <c r="BH110" s="140">
        <f t="shared" si="17"/>
        <v>0</v>
      </c>
      <c r="BI110" s="140">
        <f t="shared" si="18"/>
        <v>0</v>
      </c>
      <c r="BJ110" s="18" t="s">
        <v>80</v>
      </c>
      <c r="BK110" s="140">
        <f t="shared" si="19"/>
        <v>0</v>
      </c>
      <c r="BL110" s="18" t="s">
        <v>137</v>
      </c>
      <c r="BM110" s="139" t="s">
        <v>1343</v>
      </c>
    </row>
    <row r="111" spans="2:65" s="1" customFormat="1" ht="16.5" customHeight="1">
      <c r="B111" s="33"/>
      <c r="C111" s="128" t="s">
        <v>286</v>
      </c>
      <c r="D111" s="128" t="s">
        <v>132</v>
      </c>
      <c r="E111" s="129" t="s">
        <v>1344</v>
      </c>
      <c r="F111" s="130" t="s">
        <v>1345</v>
      </c>
      <c r="G111" s="131" t="s">
        <v>1342</v>
      </c>
      <c r="H111" s="132">
        <v>1</v>
      </c>
      <c r="I111" s="133"/>
      <c r="J111" s="134">
        <f t="shared" si="10"/>
        <v>0</v>
      </c>
      <c r="K111" s="130" t="s">
        <v>19</v>
      </c>
      <c r="L111" s="33"/>
      <c r="M111" s="135" t="s">
        <v>19</v>
      </c>
      <c r="N111" s="136" t="s">
        <v>43</v>
      </c>
      <c r="P111" s="137">
        <f t="shared" si="11"/>
        <v>0</v>
      </c>
      <c r="Q111" s="137">
        <v>0</v>
      </c>
      <c r="R111" s="137">
        <f t="shared" si="12"/>
        <v>0</v>
      </c>
      <c r="S111" s="137">
        <v>0</v>
      </c>
      <c r="T111" s="138">
        <f t="shared" si="13"/>
        <v>0</v>
      </c>
      <c r="AR111" s="139" t="s">
        <v>137</v>
      </c>
      <c r="AT111" s="139" t="s">
        <v>132</v>
      </c>
      <c r="AU111" s="139" t="s">
        <v>82</v>
      </c>
      <c r="AY111" s="18" t="s">
        <v>129</v>
      </c>
      <c r="BE111" s="140">
        <f t="shared" si="14"/>
        <v>0</v>
      </c>
      <c r="BF111" s="140">
        <f t="shared" si="15"/>
        <v>0</v>
      </c>
      <c r="BG111" s="140">
        <f t="shared" si="16"/>
        <v>0</v>
      </c>
      <c r="BH111" s="140">
        <f t="shared" si="17"/>
        <v>0</v>
      </c>
      <c r="BI111" s="140">
        <f t="shared" si="18"/>
        <v>0</v>
      </c>
      <c r="BJ111" s="18" t="s">
        <v>80</v>
      </c>
      <c r="BK111" s="140">
        <f t="shared" si="19"/>
        <v>0</v>
      </c>
      <c r="BL111" s="18" t="s">
        <v>137</v>
      </c>
      <c r="BM111" s="139" t="s">
        <v>1346</v>
      </c>
    </row>
    <row r="112" spans="2:65" s="1" customFormat="1" ht="16.5" customHeight="1">
      <c r="B112" s="33"/>
      <c r="C112" s="128" t="s">
        <v>292</v>
      </c>
      <c r="D112" s="128" t="s">
        <v>132</v>
      </c>
      <c r="E112" s="129" t="s">
        <v>1347</v>
      </c>
      <c r="F112" s="130" t="s">
        <v>1348</v>
      </c>
      <c r="G112" s="131" t="s">
        <v>191</v>
      </c>
      <c r="H112" s="132">
        <v>580</v>
      </c>
      <c r="I112" s="133"/>
      <c r="J112" s="134">
        <f t="shared" si="10"/>
        <v>0</v>
      </c>
      <c r="K112" s="130" t="s">
        <v>19</v>
      </c>
      <c r="L112" s="33"/>
      <c r="M112" s="135" t="s">
        <v>19</v>
      </c>
      <c r="N112" s="136" t="s">
        <v>43</v>
      </c>
      <c r="P112" s="137">
        <f t="shared" si="11"/>
        <v>0</v>
      </c>
      <c r="Q112" s="137">
        <v>0</v>
      </c>
      <c r="R112" s="137">
        <f t="shared" si="12"/>
        <v>0</v>
      </c>
      <c r="S112" s="137">
        <v>0</v>
      </c>
      <c r="T112" s="138">
        <f t="shared" si="13"/>
        <v>0</v>
      </c>
      <c r="AR112" s="139" t="s">
        <v>137</v>
      </c>
      <c r="AT112" s="139" t="s">
        <v>132</v>
      </c>
      <c r="AU112" s="139" t="s">
        <v>82</v>
      </c>
      <c r="AY112" s="18" t="s">
        <v>129</v>
      </c>
      <c r="BE112" s="140">
        <f t="shared" si="14"/>
        <v>0</v>
      </c>
      <c r="BF112" s="140">
        <f t="shared" si="15"/>
        <v>0</v>
      </c>
      <c r="BG112" s="140">
        <f t="shared" si="16"/>
        <v>0</v>
      </c>
      <c r="BH112" s="140">
        <f t="shared" si="17"/>
        <v>0</v>
      </c>
      <c r="BI112" s="140">
        <f t="shared" si="18"/>
        <v>0</v>
      </c>
      <c r="BJ112" s="18" t="s">
        <v>80</v>
      </c>
      <c r="BK112" s="140">
        <f t="shared" si="19"/>
        <v>0</v>
      </c>
      <c r="BL112" s="18" t="s">
        <v>137</v>
      </c>
      <c r="BM112" s="139" t="s">
        <v>1349</v>
      </c>
    </row>
    <row r="113" spans="2:65" s="1" customFormat="1" ht="16.5" customHeight="1">
      <c r="B113" s="33"/>
      <c r="C113" s="128" t="s">
        <v>298</v>
      </c>
      <c r="D113" s="128" t="s">
        <v>132</v>
      </c>
      <c r="E113" s="129" t="s">
        <v>1350</v>
      </c>
      <c r="F113" s="130" t="s">
        <v>1351</v>
      </c>
      <c r="G113" s="131" t="s">
        <v>191</v>
      </c>
      <c r="H113" s="132">
        <v>2</v>
      </c>
      <c r="I113" s="133"/>
      <c r="J113" s="134">
        <f t="shared" si="10"/>
        <v>0</v>
      </c>
      <c r="K113" s="130" t="s">
        <v>19</v>
      </c>
      <c r="L113" s="33"/>
      <c r="M113" s="135" t="s">
        <v>19</v>
      </c>
      <c r="N113" s="136" t="s">
        <v>43</v>
      </c>
      <c r="P113" s="137">
        <f t="shared" si="11"/>
        <v>0</v>
      </c>
      <c r="Q113" s="137">
        <v>0</v>
      </c>
      <c r="R113" s="137">
        <f t="shared" si="12"/>
        <v>0</v>
      </c>
      <c r="S113" s="137">
        <v>0</v>
      </c>
      <c r="T113" s="138">
        <f t="shared" si="13"/>
        <v>0</v>
      </c>
      <c r="AR113" s="139" t="s">
        <v>137</v>
      </c>
      <c r="AT113" s="139" t="s">
        <v>132</v>
      </c>
      <c r="AU113" s="139" t="s">
        <v>82</v>
      </c>
      <c r="AY113" s="18" t="s">
        <v>129</v>
      </c>
      <c r="BE113" s="140">
        <f t="shared" si="14"/>
        <v>0</v>
      </c>
      <c r="BF113" s="140">
        <f t="shared" si="15"/>
        <v>0</v>
      </c>
      <c r="BG113" s="140">
        <f t="shared" si="16"/>
        <v>0</v>
      </c>
      <c r="BH113" s="140">
        <f t="shared" si="17"/>
        <v>0</v>
      </c>
      <c r="BI113" s="140">
        <f t="shared" si="18"/>
        <v>0</v>
      </c>
      <c r="BJ113" s="18" t="s">
        <v>80</v>
      </c>
      <c r="BK113" s="140">
        <f t="shared" si="19"/>
        <v>0</v>
      </c>
      <c r="BL113" s="18" t="s">
        <v>137</v>
      </c>
      <c r="BM113" s="139" t="s">
        <v>1352</v>
      </c>
    </row>
    <row r="114" spans="2:65" s="1" customFormat="1" ht="16.5" customHeight="1">
      <c r="B114" s="33"/>
      <c r="C114" s="128" t="s">
        <v>304</v>
      </c>
      <c r="D114" s="128" t="s">
        <v>132</v>
      </c>
      <c r="E114" s="129" t="s">
        <v>1353</v>
      </c>
      <c r="F114" s="130" t="s">
        <v>1354</v>
      </c>
      <c r="G114" s="131" t="s">
        <v>1342</v>
      </c>
      <c r="H114" s="132">
        <v>2</v>
      </c>
      <c r="I114" s="133"/>
      <c r="J114" s="134">
        <f t="shared" si="10"/>
        <v>0</v>
      </c>
      <c r="K114" s="130" t="s">
        <v>19</v>
      </c>
      <c r="L114" s="33"/>
      <c r="M114" s="135" t="s">
        <v>19</v>
      </c>
      <c r="N114" s="136" t="s">
        <v>43</v>
      </c>
      <c r="P114" s="137">
        <f t="shared" si="11"/>
        <v>0</v>
      </c>
      <c r="Q114" s="137">
        <v>0</v>
      </c>
      <c r="R114" s="137">
        <f t="shared" si="12"/>
        <v>0</v>
      </c>
      <c r="S114" s="137">
        <v>0</v>
      </c>
      <c r="T114" s="138">
        <f t="shared" si="13"/>
        <v>0</v>
      </c>
      <c r="AR114" s="139" t="s">
        <v>137</v>
      </c>
      <c r="AT114" s="139" t="s">
        <v>132</v>
      </c>
      <c r="AU114" s="139" t="s">
        <v>82</v>
      </c>
      <c r="AY114" s="18" t="s">
        <v>129</v>
      </c>
      <c r="BE114" s="140">
        <f t="shared" si="14"/>
        <v>0</v>
      </c>
      <c r="BF114" s="140">
        <f t="shared" si="15"/>
        <v>0</v>
      </c>
      <c r="BG114" s="140">
        <f t="shared" si="16"/>
        <v>0</v>
      </c>
      <c r="BH114" s="140">
        <f t="shared" si="17"/>
        <v>0</v>
      </c>
      <c r="BI114" s="140">
        <f t="shared" si="18"/>
        <v>0</v>
      </c>
      <c r="BJ114" s="18" t="s">
        <v>80</v>
      </c>
      <c r="BK114" s="140">
        <f t="shared" si="19"/>
        <v>0</v>
      </c>
      <c r="BL114" s="18" t="s">
        <v>137</v>
      </c>
      <c r="BM114" s="139" t="s">
        <v>1355</v>
      </c>
    </row>
    <row r="115" spans="2:65" s="1" customFormat="1" ht="16.5" customHeight="1">
      <c r="B115" s="33"/>
      <c r="C115" s="128" t="s">
        <v>314</v>
      </c>
      <c r="D115" s="128" t="s">
        <v>132</v>
      </c>
      <c r="E115" s="129" t="s">
        <v>1356</v>
      </c>
      <c r="F115" s="130" t="s">
        <v>1357</v>
      </c>
      <c r="G115" s="131" t="s">
        <v>1342</v>
      </c>
      <c r="H115" s="132">
        <v>15</v>
      </c>
      <c r="I115" s="133"/>
      <c r="J115" s="134">
        <f t="shared" si="10"/>
        <v>0</v>
      </c>
      <c r="K115" s="130" t="s">
        <v>19</v>
      </c>
      <c r="L115" s="33"/>
      <c r="M115" s="135" t="s">
        <v>19</v>
      </c>
      <c r="N115" s="136" t="s">
        <v>43</v>
      </c>
      <c r="P115" s="137">
        <f t="shared" si="11"/>
        <v>0</v>
      </c>
      <c r="Q115" s="137">
        <v>0</v>
      </c>
      <c r="R115" s="137">
        <f t="shared" si="12"/>
        <v>0</v>
      </c>
      <c r="S115" s="137">
        <v>0</v>
      </c>
      <c r="T115" s="138">
        <f t="shared" si="13"/>
        <v>0</v>
      </c>
      <c r="AR115" s="139" t="s">
        <v>137</v>
      </c>
      <c r="AT115" s="139" t="s">
        <v>132</v>
      </c>
      <c r="AU115" s="139" t="s">
        <v>82</v>
      </c>
      <c r="AY115" s="18" t="s">
        <v>129</v>
      </c>
      <c r="BE115" s="140">
        <f t="shared" si="14"/>
        <v>0</v>
      </c>
      <c r="BF115" s="140">
        <f t="shared" si="15"/>
        <v>0</v>
      </c>
      <c r="BG115" s="140">
        <f t="shared" si="16"/>
        <v>0</v>
      </c>
      <c r="BH115" s="140">
        <f t="shared" si="17"/>
        <v>0</v>
      </c>
      <c r="BI115" s="140">
        <f t="shared" si="18"/>
        <v>0</v>
      </c>
      <c r="BJ115" s="18" t="s">
        <v>80</v>
      </c>
      <c r="BK115" s="140">
        <f t="shared" si="19"/>
        <v>0</v>
      </c>
      <c r="BL115" s="18" t="s">
        <v>137</v>
      </c>
      <c r="BM115" s="139" t="s">
        <v>1358</v>
      </c>
    </row>
    <row r="116" spans="2:65" s="1" customFormat="1" ht="16.5" customHeight="1">
      <c r="B116" s="33"/>
      <c r="C116" s="128" t="s">
        <v>322</v>
      </c>
      <c r="D116" s="128" t="s">
        <v>132</v>
      </c>
      <c r="E116" s="129" t="s">
        <v>1359</v>
      </c>
      <c r="F116" s="130" t="s">
        <v>1360</v>
      </c>
      <c r="G116" s="131" t="s">
        <v>1342</v>
      </c>
      <c r="H116" s="132">
        <v>1</v>
      </c>
      <c r="I116" s="133"/>
      <c r="J116" s="134">
        <f t="shared" si="10"/>
        <v>0</v>
      </c>
      <c r="K116" s="130" t="s">
        <v>19</v>
      </c>
      <c r="L116" s="33"/>
      <c r="M116" s="135" t="s">
        <v>19</v>
      </c>
      <c r="N116" s="136" t="s">
        <v>43</v>
      </c>
      <c r="P116" s="137">
        <f t="shared" si="11"/>
        <v>0</v>
      </c>
      <c r="Q116" s="137">
        <v>0</v>
      </c>
      <c r="R116" s="137">
        <f t="shared" si="12"/>
        <v>0</v>
      </c>
      <c r="S116" s="137">
        <v>0</v>
      </c>
      <c r="T116" s="138">
        <f t="shared" si="13"/>
        <v>0</v>
      </c>
      <c r="AR116" s="139" t="s">
        <v>137</v>
      </c>
      <c r="AT116" s="139" t="s">
        <v>132</v>
      </c>
      <c r="AU116" s="139" t="s">
        <v>82</v>
      </c>
      <c r="AY116" s="18" t="s">
        <v>129</v>
      </c>
      <c r="BE116" s="140">
        <f t="shared" si="14"/>
        <v>0</v>
      </c>
      <c r="BF116" s="140">
        <f t="shared" si="15"/>
        <v>0</v>
      </c>
      <c r="BG116" s="140">
        <f t="shared" si="16"/>
        <v>0</v>
      </c>
      <c r="BH116" s="140">
        <f t="shared" si="17"/>
        <v>0</v>
      </c>
      <c r="BI116" s="140">
        <f t="shared" si="18"/>
        <v>0</v>
      </c>
      <c r="BJ116" s="18" t="s">
        <v>80</v>
      </c>
      <c r="BK116" s="140">
        <f t="shared" si="19"/>
        <v>0</v>
      </c>
      <c r="BL116" s="18" t="s">
        <v>137</v>
      </c>
      <c r="BM116" s="139" t="s">
        <v>1361</v>
      </c>
    </row>
    <row r="117" spans="2:65" s="1" customFormat="1" ht="16.5" customHeight="1">
      <c r="B117" s="33"/>
      <c r="C117" s="128" t="s">
        <v>328</v>
      </c>
      <c r="D117" s="128" t="s">
        <v>132</v>
      </c>
      <c r="E117" s="129" t="s">
        <v>1362</v>
      </c>
      <c r="F117" s="130" t="s">
        <v>1363</v>
      </c>
      <c r="G117" s="131" t="s">
        <v>1342</v>
      </c>
      <c r="H117" s="132">
        <v>1</v>
      </c>
      <c r="I117" s="133"/>
      <c r="J117" s="134">
        <f t="shared" si="10"/>
        <v>0</v>
      </c>
      <c r="K117" s="130" t="s">
        <v>19</v>
      </c>
      <c r="L117" s="33"/>
      <c r="M117" s="135" t="s">
        <v>19</v>
      </c>
      <c r="N117" s="136" t="s">
        <v>43</v>
      </c>
      <c r="P117" s="137">
        <f t="shared" si="11"/>
        <v>0</v>
      </c>
      <c r="Q117" s="137">
        <v>0</v>
      </c>
      <c r="R117" s="137">
        <f t="shared" si="12"/>
        <v>0</v>
      </c>
      <c r="S117" s="137">
        <v>0</v>
      </c>
      <c r="T117" s="138">
        <f t="shared" si="13"/>
        <v>0</v>
      </c>
      <c r="AR117" s="139" t="s">
        <v>137</v>
      </c>
      <c r="AT117" s="139" t="s">
        <v>132</v>
      </c>
      <c r="AU117" s="139" t="s">
        <v>82</v>
      </c>
      <c r="AY117" s="18" t="s">
        <v>129</v>
      </c>
      <c r="BE117" s="140">
        <f t="shared" si="14"/>
        <v>0</v>
      </c>
      <c r="BF117" s="140">
        <f t="shared" si="15"/>
        <v>0</v>
      </c>
      <c r="BG117" s="140">
        <f t="shared" si="16"/>
        <v>0</v>
      </c>
      <c r="BH117" s="140">
        <f t="shared" si="17"/>
        <v>0</v>
      </c>
      <c r="BI117" s="140">
        <f t="shared" si="18"/>
        <v>0</v>
      </c>
      <c r="BJ117" s="18" t="s">
        <v>80</v>
      </c>
      <c r="BK117" s="140">
        <f t="shared" si="19"/>
        <v>0</v>
      </c>
      <c r="BL117" s="18" t="s">
        <v>137</v>
      </c>
      <c r="BM117" s="139" t="s">
        <v>1364</v>
      </c>
    </row>
    <row r="118" spans="2:65" s="1" customFormat="1" ht="16.5" customHeight="1">
      <c r="B118" s="33"/>
      <c r="C118" s="128" t="s">
        <v>334</v>
      </c>
      <c r="D118" s="128" t="s">
        <v>132</v>
      </c>
      <c r="E118" s="129" t="s">
        <v>1365</v>
      </c>
      <c r="F118" s="130" t="s">
        <v>1366</v>
      </c>
      <c r="G118" s="131" t="s">
        <v>191</v>
      </c>
      <c r="H118" s="132">
        <v>20</v>
      </c>
      <c r="I118" s="133"/>
      <c r="J118" s="134">
        <f t="shared" si="10"/>
        <v>0</v>
      </c>
      <c r="K118" s="130" t="s">
        <v>19</v>
      </c>
      <c r="L118" s="33"/>
      <c r="M118" s="135" t="s">
        <v>19</v>
      </c>
      <c r="N118" s="136" t="s">
        <v>43</v>
      </c>
      <c r="P118" s="137">
        <f t="shared" si="11"/>
        <v>0</v>
      </c>
      <c r="Q118" s="137">
        <v>0</v>
      </c>
      <c r="R118" s="137">
        <f t="shared" si="12"/>
        <v>0</v>
      </c>
      <c r="S118" s="137">
        <v>0</v>
      </c>
      <c r="T118" s="138">
        <f t="shared" si="13"/>
        <v>0</v>
      </c>
      <c r="AR118" s="139" t="s">
        <v>137</v>
      </c>
      <c r="AT118" s="139" t="s">
        <v>132</v>
      </c>
      <c r="AU118" s="139" t="s">
        <v>82</v>
      </c>
      <c r="AY118" s="18" t="s">
        <v>129</v>
      </c>
      <c r="BE118" s="140">
        <f t="shared" si="14"/>
        <v>0</v>
      </c>
      <c r="BF118" s="140">
        <f t="shared" si="15"/>
        <v>0</v>
      </c>
      <c r="BG118" s="140">
        <f t="shared" si="16"/>
        <v>0</v>
      </c>
      <c r="BH118" s="140">
        <f t="shared" si="17"/>
        <v>0</v>
      </c>
      <c r="BI118" s="140">
        <f t="shared" si="18"/>
        <v>0</v>
      </c>
      <c r="BJ118" s="18" t="s">
        <v>80</v>
      </c>
      <c r="BK118" s="140">
        <f t="shared" si="19"/>
        <v>0</v>
      </c>
      <c r="BL118" s="18" t="s">
        <v>137</v>
      </c>
      <c r="BM118" s="139" t="s">
        <v>1367</v>
      </c>
    </row>
    <row r="119" spans="2:65" s="1" customFormat="1" ht="16.5" customHeight="1">
      <c r="B119" s="33"/>
      <c r="C119" s="128" t="s">
        <v>341</v>
      </c>
      <c r="D119" s="128" t="s">
        <v>132</v>
      </c>
      <c r="E119" s="129" t="s">
        <v>1368</v>
      </c>
      <c r="F119" s="130" t="s">
        <v>1369</v>
      </c>
      <c r="G119" s="131" t="s">
        <v>191</v>
      </c>
      <c r="H119" s="132">
        <v>40</v>
      </c>
      <c r="I119" s="133"/>
      <c r="J119" s="134">
        <f t="shared" si="10"/>
        <v>0</v>
      </c>
      <c r="K119" s="130" t="s">
        <v>19</v>
      </c>
      <c r="L119" s="33"/>
      <c r="M119" s="135" t="s">
        <v>19</v>
      </c>
      <c r="N119" s="136" t="s">
        <v>43</v>
      </c>
      <c r="P119" s="137">
        <f t="shared" si="11"/>
        <v>0</v>
      </c>
      <c r="Q119" s="137">
        <v>0</v>
      </c>
      <c r="R119" s="137">
        <f t="shared" si="12"/>
        <v>0</v>
      </c>
      <c r="S119" s="137">
        <v>0</v>
      </c>
      <c r="T119" s="138">
        <f t="shared" si="13"/>
        <v>0</v>
      </c>
      <c r="AR119" s="139" t="s">
        <v>137</v>
      </c>
      <c r="AT119" s="139" t="s">
        <v>132</v>
      </c>
      <c r="AU119" s="139" t="s">
        <v>82</v>
      </c>
      <c r="AY119" s="18" t="s">
        <v>129</v>
      </c>
      <c r="BE119" s="140">
        <f t="shared" si="14"/>
        <v>0</v>
      </c>
      <c r="BF119" s="140">
        <f t="shared" si="15"/>
        <v>0</v>
      </c>
      <c r="BG119" s="140">
        <f t="shared" si="16"/>
        <v>0</v>
      </c>
      <c r="BH119" s="140">
        <f t="shared" si="17"/>
        <v>0</v>
      </c>
      <c r="BI119" s="140">
        <f t="shared" si="18"/>
        <v>0</v>
      </c>
      <c r="BJ119" s="18" t="s">
        <v>80</v>
      </c>
      <c r="BK119" s="140">
        <f t="shared" si="19"/>
        <v>0</v>
      </c>
      <c r="BL119" s="18" t="s">
        <v>137</v>
      </c>
      <c r="BM119" s="139" t="s">
        <v>1370</v>
      </c>
    </row>
    <row r="120" spans="2:65" s="1" customFormat="1" ht="16.5" customHeight="1">
      <c r="B120" s="33"/>
      <c r="C120" s="128" t="s">
        <v>348</v>
      </c>
      <c r="D120" s="128" t="s">
        <v>132</v>
      </c>
      <c r="E120" s="129" t="s">
        <v>1371</v>
      </c>
      <c r="F120" s="130" t="s">
        <v>1372</v>
      </c>
      <c r="G120" s="131" t="s">
        <v>191</v>
      </c>
      <c r="H120" s="132">
        <v>20</v>
      </c>
      <c r="I120" s="133"/>
      <c r="J120" s="134">
        <f t="shared" si="10"/>
        <v>0</v>
      </c>
      <c r="K120" s="130" t="s">
        <v>19</v>
      </c>
      <c r="L120" s="33"/>
      <c r="M120" s="135" t="s">
        <v>19</v>
      </c>
      <c r="N120" s="136" t="s">
        <v>43</v>
      </c>
      <c r="P120" s="137">
        <f t="shared" si="11"/>
        <v>0</v>
      </c>
      <c r="Q120" s="137">
        <v>0</v>
      </c>
      <c r="R120" s="137">
        <f t="shared" si="12"/>
        <v>0</v>
      </c>
      <c r="S120" s="137">
        <v>0</v>
      </c>
      <c r="T120" s="138">
        <f t="shared" si="13"/>
        <v>0</v>
      </c>
      <c r="AR120" s="139" t="s">
        <v>137</v>
      </c>
      <c r="AT120" s="139" t="s">
        <v>132</v>
      </c>
      <c r="AU120" s="139" t="s">
        <v>82</v>
      </c>
      <c r="AY120" s="18" t="s">
        <v>129</v>
      </c>
      <c r="BE120" s="140">
        <f t="shared" si="14"/>
        <v>0</v>
      </c>
      <c r="BF120" s="140">
        <f t="shared" si="15"/>
        <v>0</v>
      </c>
      <c r="BG120" s="140">
        <f t="shared" si="16"/>
        <v>0</v>
      </c>
      <c r="BH120" s="140">
        <f t="shared" si="17"/>
        <v>0</v>
      </c>
      <c r="BI120" s="140">
        <f t="shared" si="18"/>
        <v>0</v>
      </c>
      <c r="BJ120" s="18" t="s">
        <v>80</v>
      </c>
      <c r="BK120" s="140">
        <f t="shared" si="19"/>
        <v>0</v>
      </c>
      <c r="BL120" s="18" t="s">
        <v>137</v>
      </c>
      <c r="BM120" s="139" t="s">
        <v>1373</v>
      </c>
    </row>
    <row r="121" spans="2:65" s="1" customFormat="1" ht="24.2" customHeight="1">
      <c r="B121" s="33"/>
      <c r="C121" s="128" t="s">
        <v>356</v>
      </c>
      <c r="D121" s="128" t="s">
        <v>132</v>
      </c>
      <c r="E121" s="129" t="s">
        <v>1374</v>
      </c>
      <c r="F121" s="130" t="s">
        <v>1375</v>
      </c>
      <c r="G121" s="131" t="s">
        <v>1342</v>
      </c>
      <c r="H121" s="132">
        <v>1</v>
      </c>
      <c r="I121" s="133"/>
      <c r="J121" s="134">
        <f t="shared" si="10"/>
        <v>0</v>
      </c>
      <c r="K121" s="130" t="s">
        <v>19</v>
      </c>
      <c r="L121" s="33"/>
      <c r="M121" s="135" t="s">
        <v>19</v>
      </c>
      <c r="N121" s="136" t="s">
        <v>43</v>
      </c>
      <c r="P121" s="137">
        <f t="shared" si="11"/>
        <v>0</v>
      </c>
      <c r="Q121" s="137">
        <v>0</v>
      </c>
      <c r="R121" s="137">
        <f t="shared" si="12"/>
        <v>0</v>
      </c>
      <c r="S121" s="137">
        <v>0</v>
      </c>
      <c r="T121" s="138">
        <f t="shared" si="13"/>
        <v>0</v>
      </c>
      <c r="AR121" s="139" t="s">
        <v>137</v>
      </c>
      <c r="AT121" s="139" t="s">
        <v>132</v>
      </c>
      <c r="AU121" s="139" t="s">
        <v>82</v>
      </c>
      <c r="AY121" s="18" t="s">
        <v>129</v>
      </c>
      <c r="BE121" s="140">
        <f t="shared" si="14"/>
        <v>0</v>
      </c>
      <c r="BF121" s="140">
        <f t="shared" si="15"/>
        <v>0</v>
      </c>
      <c r="BG121" s="140">
        <f t="shared" si="16"/>
        <v>0</v>
      </c>
      <c r="BH121" s="140">
        <f t="shared" si="17"/>
        <v>0</v>
      </c>
      <c r="BI121" s="140">
        <f t="shared" si="18"/>
        <v>0</v>
      </c>
      <c r="BJ121" s="18" t="s">
        <v>80</v>
      </c>
      <c r="BK121" s="140">
        <f t="shared" si="19"/>
        <v>0</v>
      </c>
      <c r="BL121" s="18" t="s">
        <v>137</v>
      </c>
      <c r="BM121" s="139" t="s">
        <v>1376</v>
      </c>
    </row>
    <row r="122" spans="2:65" s="1" customFormat="1" ht="16.5" customHeight="1">
      <c r="B122" s="33"/>
      <c r="C122" s="128" t="s">
        <v>363</v>
      </c>
      <c r="D122" s="128" t="s">
        <v>132</v>
      </c>
      <c r="E122" s="129" t="s">
        <v>1377</v>
      </c>
      <c r="F122" s="130" t="s">
        <v>1378</v>
      </c>
      <c r="G122" s="131" t="s">
        <v>1342</v>
      </c>
      <c r="H122" s="132">
        <v>4</v>
      </c>
      <c r="I122" s="133"/>
      <c r="J122" s="134">
        <f t="shared" si="10"/>
        <v>0</v>
      </c>
      <c r="K122" s="130" t="s">
        <v>19</v>
      </c>
      <c r="L122" s="33"/>
      <c r="M122" s="135" t="s">
        <v>19</v>
      </c>
      <c r="N122" s="136" t="s">
        <v>43</v>
      </c>
      <c r="P122" s="137">
        <f t="shared" si="11"/>
        <v>0</v>
      </c>
      <c r="Q122" s="137">
        <v>0</v>
      </c>
      <c r="R122" s="137">
        <f t="shared" si="12"/>
        <v>0</v>
      </c>
      <c r="S122" s="137">
        <v>0</v>
      </c>
      <c r="T122" s="138">
        <f t="shared" si="13"/>
        <v>0</v>
      </c>
      <c r="AR122" s="139" t="s">
        <v>137</v>
      </c>
      <c r="AT122" s="139" t="s">
        <v>132</v>
      </c>
      <c r="AU122" s="139" t="s">
        <v>82</v>
      </c>
      <c r="AY122" s="18" t="s">
        <v>129</v>
      </c>
      <c r="BE122" s="140">
        <f t="shared" si="14"/>
        <v>0</v>
      </c>
      <c r="BF122" s="140">
        <f t="shared" si="15"/>
        <v>0</v>
      </c>
      <c r="BG122" s="140">
        <f t="shared" si="16"/>
        <v>0</v>
      </c>
      <c r="BH122" s="140">
        <f t="shared" si="17"/>
        <v>0</v>
      </c>
      <c r="BI122" s="140">
        <f t="shared" si="18"/>
        <v>0</v>
      </c>
      <c r="BJ122" s="18" t="s">
        <v>80</v>
      </c>
      <c r="BK122" s="140">
        <f t="shared" si="19"/>
        <v>0</v>
      </c>
      <c r="BL122" s="18" t="s">
        <v>137</v>
      </c>
      <c r="BM122" s="139" t="s">
        <v>1379</v>
      </c>
    </row>
    <row r="123" spans="2:65" s="1" customFormat="1" ht="16.5" customHeight="1">
      <c r="B123" s="33"/>
      <c r="C123" s="128" t="s">
        <v>371</v>
      </c>
      <c r="D123" s="128" t="s">
        <v>132</v>
      </c>
      <c r="E123" s="129" t="s">
        <v>1380</v>
      </c>
      <c r="F123" s="130" t="s">
        <v>1381</v>
      </c>
      <c r="G123" s="131" t="s">
        <v>1342</v>
      </c>
      <c r="H123" s="132">
        <v>8</v>
      </c>
      <c r="I123" s="133"/>
      <c r="J123" s="134">
        <f t="shared" si="10"/>
        <v>0</v>
      </c>
      <c r="K123" s="130" t="s">
        <v>19</v>
      </c>
      <c r="L123" s="33"/>
      <c r="M123" s="135" t="s">
        <v>19</v>
      </c>
      <c r="N123" s="136" t="s">
        <v>43</v>
      </c>
      <c r="P123" s="137">
        <f t="shared" si="11"/>
        <v>0</v>
      </c>
      <c r="Q123" s="137">
        <v>0</v>
      </c>
      <c r="R123" s="137">
        <f t="shared" si="12"/>
        <v>0</v>
      </c>
      <c r="S123" s="137">
        <v>0</v>
      </c>
      <c r="T123" s="138">
        <f t="shared" si="13"/>
        <v>0</v>
      </c>
      <c r="AR123" s="139" t="s">
        <v>137</v>
      </c>
      <c r="AT123" s="139" t="s">
        <v>132</v>
      </c>
      <c r="AU123" s="139" t="s">
        <v>82</v>
      </c>
      <c r="AY123" s="18" t="s">
        <v>129</v>
      </c>
      <c r="BE123" s="140">
        <f t="shared" si="14"/>
        <v>0</v>
      </c>
      <c r="BF123" s="140">
        <f t="shared" si="15"/>
        <v>0</v>
      </c>
      <c r="BG123" s="140">
        <f t="shared" si="16"/>
        <v>0</v>
      </c>
      <c r="BH123" s="140">
        <f t="shared" si="17"/>
        <v>0</v>
      </c>
      <c r="BI123" s="140">
        <f t="shared" si="18"/>
        <v>0</v>
      </c>
      <c r="BJ123" s="18" t="s">
        <v>80</v>
      </c>
      <c r="BK123" s="140">
        <f t="shared" si="19"/>
        <v>0</v>
      </c>
      <c r="BL123" s="18" t="s">
        <v>137</v>
      </c>
      <c r="BM123" s="139" t="s">
        <v>1382</v>
      </c>
    </row>
    <row r="124" spans="2:65" s="1" customFormat="1" ht="16.5" customHeight="1">
      <c r="B124" s="33"/>
      <c r="C124" s="128" t="s">
        <v>378</v>
      </c>
      <c r="D124" s="128" t="s">
        <v>132</v>
      </c>
      <c r="E124" s="129" t="s">
        <v>1383</v>
      </c>
      <c r="F124" s="130" t="s">
        <v>1384</v>
      </c>
      <c r="G124" s="131" t="s">
        <v>1342</v>
      </c>
      <c r="H124" s="132">
        <v>4</v>
      </c>
      <c r="I124" s="133"/>
      <c r="J124" s="134">
        <f t="shared" si="10"/>
        <v>0</v>
      </c>
      <c r="K124" s="130" t="s">
        <v>19</v>
      </c>
      <c r="L124" s="33"/>
      <c r="M124" s="135" t="s">
        <v>19</v>
      </c>
      <c r="N124" s="136" t="s">
        <v>43</v>
      </c>
      <c r="P124" s="137">
        <f t="shared" si="11"/>
        <v>0</v>
      </c>
      <c r="Q124" s="137">
        <v>0</v>
      </c>
      <c r="R124" s="137">
        <f t="shared" si="12"/>
        <v>0</v>
      </c>
      <c r="S124" s="137">
        <v>0</v>
      </c>
      <c r="T124" s="138">
        <f t="shared" si="13"/>
        <v>0</v>
      </c>
      <c r="AR124" s="139" t="s">
        <v>137</v>
      </c>
      <c r="AT124" s="139" t="s">
        <v>132</v>
      </c>
      <c r="AU124" s="139" t="s">
        <v>82</v>
      </c>
      <c r="AY124" s="18" t="s">
        <v>129</v>
      </c>
      <c r="BE124" s="140">
        <f t="shared" si="14"/>
        <v>0</v>
      </c>
      <c r="BF124" s="140">
        <f t="shared" si="15"/>
        <v>0</v>
      </c>
      <c r="BG124" s="140">
        <f t="shared" si="16"/>
        <v>0</v>
      </c>
      <c r="BH124" s="140">
        <f t="shared" si="17"/>
        <v>0</v>
      </c>
      <c r="BI124" s="140">
        <f t="shared" si="18"/>
        <v>0</v>
      </c>
      <c r="BJ124" s="18" t="s">
        <v>80</v>
      </c>
      <c r="BK124" s="140">
        <f t="shared" si="19"/>
        <v>0</v>
      </c>
      <c r="BL124" s="18" t="s">
        <v>137</v>
      </c>
      <c r="BM124" s="139" t="s">
        <v>1385</v>
      </c>
    </row>
    <row r="125" spans="2:65" s="1" customFormat="1" ht="16.5" customHeight="1">
      <c r="B125" s="33"/>
      <c r="C125" s="128" t="s">
        <v>385</v>
      </c>
      <c r="D125" s="128" t="s">
        <v>132</v>
      </c>
      <c r="E125" s="129" t="s">
        <v>1386</v>
      </c>
      <c r="F125" s="130" t="s">
        <v>1387</v>
      </c>
      <c r="G125" s="131" t="s">
        <v>1342</v>
      </c>
      <c r="H125" s="132">
        <v>2</v>
      </c>
      <c r="I125" s="133"/>
      <c r="J125" s="134">
        <f t="shared" si="10"/>
        <v>0</v>
      </c>
      <c r="K125" s="130" t="s">
        <v>19</v>
      </c>
      <c r="L125" s="33"/>
      <c r="M125" s="135" t="s">
        <v>19</v>
      </c>
      <c r="N125" s="136" t="s">
        <v>43</v>
      </c>
      <c r="P125" s="137">
        <f t="shared" si="11"/>
        <v>0</v>
      </c>
      <c r="Q125" s="137">
        <v>0</v>
      </c>
      <c r="R125" s="137">
        <f t="shared" si="12"/>
        <v>0</v>
      </c>
      <c r="S125" s="137">
        <v>0</v>
      </c>
      <c r="T125" s="138">
        <f t="shared" si="13"/>
        <v>0</v>
      </c>
      <c r="AR125" s="139" t="s">
        <v>137</v>
      </c>
      <c r="AT125" s="139" t="s">
        <v>132</v>
      </c>
      <c r="AU125" s="139" t="s">
        <v>82</v>
      </c>
      <c r="AY125" s="18" t="s">
        <v>129</v>
      </c>
      <c r="BE125" s="140">
        <f t="shared" si="14"/>
        <v>0</v>
      </c>
      <c r="BF125" s="140">
        <f t="shared" si="15"/>
        <v>0</v>
      </c>
      <c r="BG125" s="140">
        <f t="shared" si="16"/>
        <v>0</v>
      </c>
      <c r="BH125" s="140">
        <f t="shared" si="17"/>
        <v>0</v>
      </c>
      <c r="BI125" s="140">
        <f t="shared" si="18"/>
        <v>0</v>
      </c>
      <c r="BJ125" s="18" t="s">
        <v>80</v>
      </c>
      <c r="BK125" s="140">
        <f t="shared" si="19"/>
        <v>0</v>
      </c>
      <c r="BL125" s="18" t="s">
        <v>137</v>
      </c>
      <c r="BM125" s="139" t="s">
        <v>1388</v>
      </c>
    </row>
    <row r="126" spans="2:65" s="1" customFormat="1" ht="16.5" customHeight="1">
      <c r="B126" s="33"/>
      <c r="C126" s="128" t="s">
        <v>392</v>
      </c>
      <c r="D126" s="128" t="s">
        <v>132</v>
      </c>
      <c r="E126" s="129" t="s">
        <v>1389</v>
      </c>
      <c r="F126" s="130" t="s">
        <v>1390</v>
      </c>
      <c r="G126" s="131" t="s">
        <v>1342</v>
      </c>
      <c r="H126" s="132">
        <v>6</v>
      </c>
      <c r="I126" s="133"/>
      <c r="J126" s="134">
        <f t="shared" si="10"/>
        <v>0</v>
      </c>
      <c r="K126" s="130" t="s">
        <v>19</v>
      </c>
      <c r="L126" s="33"/>
      <c r="M126" s="135" t="s">
        <v>19</v>
      </c>
      <c r="N126" s="136" t="s">
        <v>43</v>
      </c>
      <c r="P126" s="137">
        <f t="shared" si="11"/>
        <v>0</v>
      </c>
      <c r="Q126" s="137">
        <v>0</v>
      </c>
      <c r="R126" s="137">
        <f t="shared" si="12"/>
        <v>0</v>
      </c>
      <c r="S126" s="137">
        <v>0</v>
      </c>
      <c r="T126" s="138">
        <f t="shared" si="13"/>
        <v>0</v>
      </c>
      <c r="AR126" s="139" t="s">
        <v>137</v>
      </c>
      <c r="AT126" s="139" t="s">
        <v>132</v>
      </c>
      <c r="AU126" s="139" t="s">
        <v>82</v>
      </c>
      <c r="AY126" s="18" t="s">
        <v>129</v>
      </c>
      <c r="BE126" s="140">
        <f t="shared" si="14"/>
        <v>0</v>
      </c>
      <c r="BF126" s="140">
        <f t="shared" si="15"/>
        <v>0</v>
      </c>
      <c r="BG126" s="140">
        <f t="shared" si="16"/>
        <v>0</v>
      </c>
      <c r="BH126" s="140">
        <f t="shared" si="17"/>
        <v>0</v>
      </c>
      <c r="BI126" s="140">
        <f t="shared" si="18"/>
        <v>0</v>
      </c>
      <c r="BJ126" s="18" t="s">
        <v>80</v>
      </c>
      <c r="BK126" s="140">
        <f t="shared" si="19"/>
        <v>0</v>
      </c>
      <c r="BL126" s="18" t="s">
        <v>137</v>
      </c>
      <c r="BM126" s="139" t="s">
        <v>1391</v>
      </c>
    </row>
    <row r="127" spans="2:65" s="1" customFormat="1" ht="16.5" customHeight="1">
      <c r="B127" s="33"/>
      <c r="C127" s="128" t="s">
        <v>397</v>
      </c>
      <c r="D127" s="128" t="s">
        <v>132</v>
      </c>
      <c r="E127" s="129" t="s">
        <v>1392</v>
      </c>
      <c r="F127" s="130" t="s">
        <v>1393</v>
      </c>
      <c r="G127" s="131" t="s">
        <v>1394</v>
      </c>
      <c r="H127" s="132">
        <v>2</v>
      </c>
      <c r="I127" s="133"/>
      <c r="J127" s="134">
        <f t="shared" si="10"/>
        <v>0</v>
      </c>
      <c r="K127" s="130" t="s">
        <v>19</v>
      </c>
      <c r="L127" s="33"/>
      <c r="M127" s="135" t="s">
        <v>19</v>
      </c>
      <c r="N127" s="136" t="s">
        <v>43</v>
      </c>
      <c r="P127" s="137">
        <f t="shared" si="11"/>
        <v>0</v>
      </c>
      <c r="Q127" s="137">
        <v>0</v>
      </c>
      <c r="R127" s="137">
        <f t="shared" si="12"/>
        <v>0</v>
      </c>
      <c r="S127" s="137">
        <v>0</v>
      </c>
      <c r="T127" s="138">
        <f t="shared" si="13"/>
        <v>0</v>
      </c>
      <c r="AR127" s="139" t="s">
        <v>137</v>
      </c>
      <c r="AT127" s="139" t="s">
        <v>132</v>
      </c>
      <c r="AU127" s="139" t="s">
        <v>82</v>
      </c>
      <c r="AY127" s="18" t="s">
        <v>129</v>
      </c>
      <c r="BE127" s="140">
        <f t="shared" si="14"/>
        <v>0</v>
      </c>
      <c r="BF127" s="140">
        <f t="shared" si="15"/>
        <v>0</v>
      </c>
      <c r="BG127" s="140">
        <f t="shared" si="16"/>
        <v>0</v>
      </c>
      <c r="BH127" s="140">
        <f t="shared" si="17"/>
        <v>0</v>
      </c>
      <c r="BI127" s="140">
        <f t="shared" si="18"/>
        <v>0</v>
      </c>
      <c r="BJ127" s="18" t="s">
        <v>80</v>
      </c>
      <c r="BK127" s="140">
        <f t="shared" si="19"/>
        <v>0</v>
      </c>
      <c r="BL127" s="18" t="s">
        <v>137</v>
      </c>
      <c r="BM127" s="139" t="s">
        <v>1395</v>
      </c>
    </row>
    <row r="128" spans="2:65" s="1" customFormat="1" ht="16.5" customHeight="1">
      <c r="B128" s="33"/>
      <c r="C128" s="128" t="s">
        <v>403</v>
      </c>
      <c r="D128" s="128" t="s">
        <v>132</v>
      </c>
      <c r="E128" s="129" t="s">
        <v>1396</v>
      </c>
      <c r="F128" s="130" t="s">
        <v>1397</v>
      </c>
      <c r="G128" s="131" t="s">
        <v>1342</v>
      </c>
      <c r="H128" s="132">
        <v>1</v>
      </c>
      <c r="I128" s="133"/>
      <c r="J128" s="134">
        <f t="shared" si="10"/>
        <v>0</v>
      </c>
      <c r="K128" s="130" t="s">
        <v>19</v>
      </c>
      <c r="L128" s="33"/>
      <c r="M128" s="135" t="s">
        <v>19</v>
      </c>
      <c r="N128" s="136" t="s">
        <v>43</v>
      </c>
      <c r="P128" s="137">
        <f t="shared" si="11"/>
        <v>0</v>
      </c>
      <c r="Q128" s="137">
        <v>0</v>
      </c>
      <c r="R128" s="137">
        <f t="shared" si="12"/>
        <v>0</v>
      </c>
      <c r="S128" s="137">
        <v>0</v>
      </c>
      <c r="T128" s="138">
        <f t="shared" si="13"/>
        <v>0</v>
      </c>
      <c r="AR128" s="139" t="s">
        <v>137</v>
      </c>
      <c r="AT128" s="139" t="s">
        <v>132</v>
      </c>
      <c r="AU128" s="139" t="s">
        <v>82</v>
      </c>
      <c r="AY128" s="18" t="s">
        <v>129</v>
      </c>
      <c r="BE128" s="140">
        <f t="shared" si="14"/>
        <v>0</v>
      </c>
      <c r="BF128" s="140">
        <f t="shared" si="15"/>
        <v>0</v>
      </c>
      <c r="BG128" s="140">
        <f t="shared" si="16"/>
        <v>0</v>
      </c>
      <c r="BH128" s="140">
        <f t="shared" si="17"/>
        <v>0</v>
      </c>
      <c r="BI128" s="140">
        <f t="shared" si="18"/>
        <v>0</v>
      </c>
      <c r="BJ128" s="18" t="s">
        <v>80</v>
      </c>
      <c r="BK128" s="140">
        <f t="shared" si="19"/>
        <v>0</v>
      </c>
      <c r="BL128" s="18" t="s">
        <v>137</v>
      </c>
      <c r="BM128" s="139" t="s">
        <v>1398</v>
      </c>
    </row>
    <row r="129" spans="2:65" s="1" customFormat="1" ht="16.5" customHeight="1">
      <c r="B129" s="33"/>
      <c r="C129" s="128" t="s">
        <v>408</v>
      </c>
      <c r="D129" s="128" t="s">
        <v>132</v>
      </c>
      <c r="E129" s="129" t="s">
        <v>1399</v>
      </c>
      <c r="F129" s="130" t="s">
        <v>1311</v>
      </c>
      <c r="G129" s="131" t="s">
        <v>1312</v>
      </c>
      <c r="H129" s="190"/>
      <c r="I129" s="133"/>
      <c r="J129" s="134">
        <f t="shared" si="10"/>
        <v>0</v>
      </c>
      <c r="K129" s="130" t="s">
        <v>19</v>
      </c>
      <c r="L129" s="33"/>
      <c r="M129" s="191" t="s">
        <v>19</v>
      </c>
      <c r="N129" s="192" t="s">
        <v>43</v>
      </c>
      <c r="O129" s="188"/>
      <c r="P129" s="193">
        <f t="shared" si="11"/>
        <v>0</v>
      </c>
      <c r="Q129" s="193">
        <v>0</v>
      </c>
      <c r="R129" s="193">
        <f t="shared" si="12"/>
        <v>0</v>
      </c>
      <c r="S129" s="193">
        <v>0</v>
      </c>
      <c r="T129" s="194">
        <f t="shared" si="13"/>
        <v>0</v>
      </c>
      <c r="AR129" s="139" t="s">
        <v>137</v>
      </c>
      <c r="AT129" s="139" t="s">
        <v>132</v>
      </c>
      <c r="AU129" s="139" t="s">
        <v>82</v>
      </c>
      <c r="AY129" s="18" t="s">
        <v>129</v>
      </c>
      <c r="BE129" s="140">
        <f t="shared" si="14"/>
        <v>0</v>
      </c>
      <c r="BF129" s="140">
        <f t="shared" si="15"/>
        <v>0</v>
      </c>
      <c r="BG129" s="140">
        <f t="shared" si="16"/>
        <v>0</v>
      </c>
      <c r="BH129" s="140">
        <f t="shared" si="17"/>
        <v>0</v>
      </c>
      <c r="BI129" s="140">
        <f t="shared" si="18"/>
        <v>0</v>
      </c>
      <c r="BJ129" s="18" t="s">
        <v>80</v>
      </c>
      <c r="BK129" s="140">
        <f t="shared" si="19"/>
        <v>0</v>
      </c>
      <c r="BL129" s="18" t="s">
        <v>137</v>
      </c>
      <c r="BM129" s="139" t="s">
        <v>1400</v>
      </c>
    </row>
    <row r="130" spans="2:12" s="1" customFormat="1" ht="6.95" customHeight="1">
      <c r="B130" s="42"/>
      <c r="C130" s="43"/>
      <c r="D130" s="43"/>
      <c r="E130" s="43"/>
      <c r="F130" s="43"/>
      <c r="G130" s="43"/>
      <c r="H130" s="43"/>
      <c r="I130" s="43"/>
      <c r="J130" s="43"/>
      <c r="K130" s="43"/>
      <c r="L130" s="33"/>
    </row>
  </sheetData>
  <sheetProtection algorithmName="SHA-512" hashValue="94hN46VSB7hj13YG821Ugwu08ohWxYZKfEdCJM43djuEtxvOp0KxctLDAKgjyFvjB8tMKNFoOfzFmsFEvLU98g==" saltValue="p+zXMRy7t9Gg8WblMiwLYvcbK5ng7j91xNZhpQjlQxZuYKRg+2+LwsampsRlhi9NDCQu147Hsv+IF3PhLGxLVQ==" spinCount="100000" sheet="1" objects="1" scenarios="1" formatColumns="0" formatRows="0" autoFilter="0"/>
  <autoFilter ref="C81:K129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8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AT2" s="18" t="s">
        <v>91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82</v>
      </c>
    </row>
    <row r="4" spans="2:46" ht="24.95" customHeight="1">
      <c r="B4" s="21"/>
      <c r="D4" s="22" t="s">
        <v>95</v>
      </c>
      <c r="L4" s="21"/>
      <c r="M4" s="86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26.25" customHeight="1">
      <c r="B7" s="21"/>
      <c r="E7" s="311" t="str">
        <f>'Rekapitulace stavby'!K6</f>
        <v>Oprava střechy administrativní budovy vodojemu Jesenice I, Vestecká 151</v>
      </c>
      <c r="F7" s="312"/>
      <c r="G7" s="312"/>
      <c r="H7" s="312"/>
      <c r="L7" s="21"/>
    </row>
    <row r="8" spans="2:12" s="1" customFormat="1" ht="12" customHeight="1">
      <c r="B8" s="33"/>
      <c r="D8" s="28" t="s">
        <v>96</v>
      </c>
      <c r="L8" s="33"/>
    </row>
    <row r="9" spans="2:12" s="1" customFormat="1" ht="16.5" customHeight="1">
      <c r="B9" s="33"/>
      <c r="E9" s="274" t="s">
        <v>1401</v>
      </c>
      <c r="F9" s="313"/>
      <c r="G9" s="313"/>
      <c r="H9" s="313"/>
      <c r="L9" s="33"/>
    </row>
    <row r="10" spans="2:12" s="1" customFormat="1" ht="11.25">
      <c r="B10" s="33"/>
      <c r="L10" s="33"/>
    </row>
    <row r="11" spans="2:12" s="1" customFormat="1" ht="12" customHeight="1">
      <c r="B11" s="33"/>
      <c r="D11" s="28" t="s">
        <v>18</v>
      </c>
      <c r="F11" s="26" t="s">
        <v>19</v>
      </c>
      <c r="I11" s="28" t="s">
        <v>20</v>
      </c>
      <c r="J11" s="26" t="s">
        <v>19</v>
      </c>
      <c r="L11" s="33"/>
    </row>
    <row r="12" spans="2:12" s="1" customFormat="1" ht="12" customHeight="1">
      <c r="B12" s="33"/>
      <c r="D12" s="28" t="s">
        <v>21</v>
      </c>
      <c r="F12" s="26" t="s">
        <v>22</v>
      </c>
      <c r="I12" s="28" t="s">
        <v>23</v>
      </c>
      <c r="J12" s="50" t="str">
        <f>'Rekapitulace stavby'!AN8</f>
        <v>18. 9. 2022</v>
      </c>
      <c r="L12" s="33"/>
    </row>
    <row r="13" spans="2:12" s="1" customFormat="1" ht="10.9" customHeight="1">
      <c r="B13" s="33"/>
      <c r="L13" s="33"/>
    </row>
    <row r="14" spans="2:12" s="1" customFormat="1" ht="12" customHeight="1">
      <c r="B14" s="33"/>
      <c r="D14" s="28" t="s">
        <v>25</v>
      </c>
      <c r="I14" s="28" t="s">
        <v>26</v>
      </c>
      <c r="J14" s="26" t="s">
        <v>19</v>
      </c>
      <c r="L14" s="33"/>
    </row>
    <row r="15" spans="2:12" s="1" customFormat="1" ht="18" customHeight="1">
      <c r="B15" s="33"/>
      <c r="E15" s="26" t="s">
        <v>27</v>
      </c>
      <c r="I15" s="28" t="s">
        <v>28</v>
      </c>
      <c r="J15" s="26" t="s">
        <v>19</v>
      </c>
      <c r="L15" s="33"/>
    </row>
    <row r="16" spans="2:12" s="1" customFormat="1" ht="6.95" customHeight="1">
      <c r="B16" s="33"/>
      <c r="L16" s="33"/>
    </row>
    <row r="17" spans="2:12" s="1" customFormat="1" ht="12" customHeight="1">
      <c r="B17" s="33"/>
      <c r="D17" s="28" t="s">
        <v>29</v>
      </c>
      <c r="I17" s="28" t="s">
        <v>26</v>
      </c>
      <c r="J17" s="29" t="str">
        <f>'Rekapitulace stavby'!AN13</f>
        <v>Vyplň údaj</v>
      </c>
      <c r="L17" s="33"/>
    </row>
    <row r="18" spans="2:12" s="1" customFormat="1" ht="18" customHeight="1">
      <c r="B18" s="33"/>
      <c r="E18" s="314" t="str">
        <f>'Rekapitulace stavby'!E14</f>
        <v>Vyplň údaj</v>
      </c>
      <c r="F18" s="295"/>
      <c r="G18" s="295"/>
      <c r="H18" s="295"/>
      <c r="I18" s="28" t="s">
        <v>28</v>
      </c>
      <c r="J18" s="29" t="str">
        <f>'Rekapitulace stavby'!AN14</f>
        <v>Vyplň údaj</v>
      </c>
      <c r="L18" s="33"/>
    </row>
    <row r="19" spans="2:12" s="1" customFormat="1" ht="6.95" customHeight="1">
      <c r="B19" s="33"/>
      <c r="L19" s="33"/>
    </row>
    <row r="20" spans="2:12" s="1" customFormat="1" ht="12" customHeight="1">
      <c r="B20" s="33"/>
      <c r="D20" s="28" t="s">
        <v>31</v>
      </c>
      <c r="I20" s="28" t="s">
        <v>26</v>
      </c>
      <c r="J20" s="26" t="s">
        <v>19</v>
      </c>
      <c r="L20" s="33"/>
    </row>
    <row r="21" spans="2:12" s="1" customFormat="1" ht="18" customHeight="1">
      <c r="B21" s="33"/>
      <c r="E21" s="26" t="s">
        <v>32</v>
      </c>
      <c r="I21" s="28" t="s">
        <v>28</v>
      </c>
      <c r="J21" s="26" t="s">
        <v>19</v>
      </c>
      <c r="L21" s="33"/>
    </row>
    <row r="22" spans="2:12" s="1" customFormat="1" ht="6.95" customHeight="1">
      <c r="B22" s="33"/>
      <c r="L22" s="33"/>
    </row>
    <row r="23" spans="2:12" s="1" customFormat="1" ht="12" customHeight="1">
      <c r="B23" s="33"/>
      <c r="D23" s="28" t="s">
        <v>34</v>
      </c>
      <c r="I23" s="28" t="s">
        <v>26</v>
      </c>
      <c r="J23" s="26" t="str">
        <f>IF('Rekapitulace stavby'!AN19="","",'Rekapitulace stavby'!AN19)</f>
        <v/>
      </c>
      <c r="L23" s="33"/>
    </row>
    <row r="24" spans="2:12" s="1" customFormat="1" ht="18" customHeight="1">
      <c r="B24" s="33"/>
      <c r="E24" s="26" t="str">
        <f>IF('Rekapitulace stavby'!E20="","",'Rekapitulace stavby'!E20)</f>
        <v xml:space="preserve"> </v>
      </c>
      <c r="I24" s="28" t="s">
        <v>28</v>
      </c>
      <c r="J24" s="26" t="str">
        <f>IF('Rekapitulace stavby'!AN20="","",'Rekapitulace stavby'!AN20)</f>
        <v/>
      </c>
      <c r="L24" s="33"/>
    </row>
    <row r="25" spans="2:12" s="1" customFormat="1" ht="6.95" customHeight="1">
      <c r="B25" s="33"/>
      <c r="L25" s="33"/>
    </row>
    <row r="26" spans="2:12" s="1" customFormat="1" ht="12" customHeight="1">
      <c r="B26" s="33"/>
      <c r="D26" s="28" t="s">
        <v>36</v>
      </c>
      <c r="L26" s="33"/>
    </row>
    <row r="27" spans="2:12" s="7" customFormat="1" ht="16.5" customHeight="1">
      <c r="B27" s="87"/>
      <c r="E27" s="300" t="s">
        <v>19</v>
      </c>
      <c r="F27" s="300"/>
      <c r="G27" s="300"/>
      <c r="H27" s="300"/>
      <c r="L27" s="87"/>
    </row>
    <row r="28" spans="2:12" s="1" customFormat="1" ht="6.95" customHeight="1">
      <c r="B28" s="33"/>
      <c r="L28" s="33"/>
    </row>
    <row r="29" spans="2:12" s="1" customFormat="1" ht="6.95" customHeight="1">
      <c r="B29" s="33"/>
      <c r="D29" s="51"/>
      <c r="E29" s="51"/>
      <c r="F29" s="51"/>
      <c r="G29" s="51"/>
      <c r="H29" s="51"/>
      <c r="I29" s="51"/>
      <c r="J29" s="51"/>
      <c r="K29" s="51"/>
      <c r="L29" s="33"/>
    </row>
    <row r="30" spans="2:12" s="1" customFormat="1" ht="25.35" customHeight="1">
      <c r="B30" s="33"/>
      <c r="D30" s="88" t="s">
        <v>38</v>
      </c>
      <c r="J30" s="64">
        <f>ROUND(J80,2)</f>
        <v>0</v>
      </c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14.45" customHeight="1">
      <c r="B32" s="33"/>
      <c r="F32" s="36" t="s">
        <v>40</v>
      </c>
      <c r="I32" s="36" t="s">
        <v>39</v>
      </c>
      <c r="J32" s="36" t="s">
        <v>41</v>
      </c>
      <c r="L32" s="33"/>
    </row>
    <row r="33" spans="2:12" s="1" customFormat="1" ht="14.45" customHeight="1">
      <c r="B33" s="33"/>
      <c r="D33" s="53" t="s">
        <v>42</v>
      </c>
      <c r="E33" s="28" t="s">
        <v>43</v>
      </c>
      <c r="F33" s="89">
        <f>ROUND((SUM(BE80:BE87)),2)</f>
        <v>0</v>
      </c>
      <c r="I33" s="90">
        <v>0.21</v>
      </c>
      <c r="J33" s="89">
        <f>ROUND(((SUM(BE80:BE87))*I33),2)</f>
        <v>0</v>
      </c>
      <c r="L33" s="33"/>
    </row>
    <row r="34" spans="2:12" s="1" customFormat="1" ht="14.45" customHeight="1">
      <c r="B34" s="33"/>
      <c r="E34" s="28" t="s">
        <v>44</v>
      </c>
      <c r="F34" s="89">
        <f>ROUND((SUM(BF80:BF87)),2)</f>
        <v>0</v>
      </c>
      <c r="I34" s="90">
        <v>0.15</v>
      </c>
      <c r="J34" s="89">
        <f>ROUND(((SUM(BF80:BF87))*I34),2)</f>
        <v>0</v>
      </c>
      <c r="L34" s="33"/>
    </row>
    <row r="35" spans="2:12" s="1" customFormat="1" ht="14.45" customHeight="1" hidden="1">
      <c r="B35" s="33"/>
      <c r="E35" s="28" t="s">
        <v>45</v>
      </c>
      <c r="F35" s="89">
        <f>ROUND((SUM(BG80:BG87)),2)</f>
        <v>0</v>
      </c>
      <c r="I35" s="90">
        <v>0.21</v>
      </c>
      <c r="J35" s="89">
        <f>0</f>
        <v>0</v>
      </c>
      <c r="L35" s="33"/>
    </row>
    <row r="36" spans="2:12" s="1" customFormat="1" ht="14.45" customHeight="1" hidden="1">
      <c r="B36" s="33"/>
      <c r="E36" s="28" t="s">
        <v>46</v>
      </c>
      <c r="F36" s="89">
        <f>ROUND((SUM(BH80:BH87)),2)</f>
        <v>0</v>
      </c>
      <c r="I36" s="90">
        <v>0.15</v>
      </c>
      <c r="J36" s="89">
        <f>0</f>
        <v>0</v>
      </c>
      <c r="L36" s="33"/>
    </row>
    <row r="37" spans="2:12" s="1" customFormat="1" ht="14.45" customHeight="1" hidden="1">
      <c r="B37" s="33"/>
      <c r="E37" s="28" t="s">
        <v>47</v>
      </c>
      <c r="F37" s="89">
        <f>ROUND((SUM(BI80:BI87)),2)</f>
        <v>0</v>
      </c>
      <c r="I37" s="90">
        <v>0</v>
      </c>
      <c r="J37" s="89">
        <f>0</f>
        <v>0</v>
      </c>
      <c r="L37" s="33"/>
    </row>
    <row r="38" spans="2:12" s="1" customFormat="1" ht="6.95" customHeight="1">
      <c r="B38" s="33"/>
      <c r="L38" s="33"/>
    </row>
    <row r="39" spans="2:12" s="1" customFormat="1" ht="25.35" customHeight="1">
      <c r="B39" s="33"/>
      <c r="C39" s="91"/>
      <c r="D39" s="92" t="s">
        <v>48</v>
      </c>
      <c r="E39" s="55"/>
      <c r="F39" s="55"/>
      <c r="G39" s="93" t="s">
        <v>49</v>
      </c>
      <c r="H39" s="94" t="s">
        <v>50</v>
      </c>
      <c r="I39" s="55"/>
      <c r="J39" s="95">
        <f>SUM(J30:J37)</f>
        <v>0</v>
      </c>
      <c r="K39" s="96"/>
      <c r="L39" s="33"/>
    </row>
    <row r="40" spans="2:12" s="1" customFormat="1" ht="14.45" customHeight="1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33"/>
    </row>
    <row r="44" spans="2:12" s="1" customFormat="1" ht="6.95" customHeight="1"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33"/>
    </row>
    <row r="45" spans="2:12" s="1" customFormat="1" ht="24.95" customHeight="1">
      <c r="B45" s="33"/>
      <c r="C45" s="22" t="s">
        <v>98</v>
      </c>
      <c r="L45" s="33"/>
    </row>
    <row r="46" spans="2:12" s="1" customFormat="1" ht="6.95" customHeight="1">
      <c r="B46" s="33"/>
      <c r="L46" s="33"/>
    </row>
    <row r="47" spans="2:12" s="1" customFormat="1" ht="12" customHeight="1">
      <c r="B47" s="33"/>
      <c r="C47" s="28" t="s">
        <v>16</v>
      </c>
      <c r="L47" s="33"/>
    </row>
    <row r="48" spans="2:12" s="1" customFormat="1" ht="26.25" customHeight="1">
      <c r="B48" s="33"/>
      <c r="E48" s="311" t="str">
        <f>E7</f>
        <v>Oprava střechy administrativní budovy vodojemu Jesenice I, Vestecká 151</v>
      </c>
      <c r="F48" s="312"/>
      <c r="G48" s="312"/>
      <c r="H48" s="312"/>
      <c r="L48" s="33"/>
    </row>
    <row r="49" spans="2:12" s="1" customFormat="1" ht="12" customHeight="1">
      <c r="B49" s="33"/>
      <c r="C49" s="28" t="s">
        <v>96</v>
      </c>
      <c r="L49" s="33"/>
    </row>
    <row r="50" spans="2:12" s="1" customFormat="1" ht="16.5" customHeight="1">
      <c r="B50" s="33"/>
      <c r="E50" s="274" t="str">
        <f>E9</f>
        <v>SO-04 - Záchytný systém</v>
      </c>
      <c r="F50" s="313"/>
      <c r="G50" s="313"/>
      <c r="H50" s="313"/>
      <c r="L50" s="33"/>
    </row>
    <row r="51" spans="2:12" s="1" customFormat="1" ht="6.95" customHeight="1">
      <c r="B51" s="33"/>
      <c r="L51" s="33"/>
    </row>
    <row r="52" spans="2:12" s="1" customFormat="1" ht="12" customHeight="1">
      <c r="B52" s="33"/>
      <c r="C52" s="28" t="s">
        <v>21</v>
      </c>
      <c r="F52" s="26" t="str">
        <f>F12</f>
        <v>Jesenice</v>
      </c>
      <c r="I52" s="28" t="s">
        <v>23</v>
      </c>
      <c r="J52" s="50" t="str">
        <f>IF(J12="","",J12)</f>
        <v>18. 9. 2022</v>
      </c>
      <c r="L52" s="33"/>
    </row>
    <row r="53" spans="2:12" s="1" customFormat="1" ht="6.95" customHeight="1">
      <c r="B53" s="33"/>
      <c r="L53" s="33"/>
    </row>
    <row r="54" spans="2:12" s="1" customFormat="1" ht="15.2" customHeight="1">
      <c r="B54" s="33"/>
      <c r="C54" s="28" t="s">
        <v>25</v>
      </c>
      <c r="F54" s="26" t="str">
        <f>E15</f>
        <v>Energy Benefit Centre a.s.</v>
      </c>
      <c r="I54" s="28" t="s">
        <v>31</v>
      </c>
      <c r="J54" s="31" t="str">
        <f>E21</f>
        <v>Ing. Petr Skala</v>
      </c>
      <c r="L54" s="33"/>
    </row>
    <row r="55" spans="2:12" s="1" customFormat="1" ht="15.2" customHeight="1">
      <c r="B55" s="33"/>
      <c r="C55" s="28" t="s">
        <v>29</v>
      </c>
      <c r="F55" s="26" t="str">
        <f>IF(E18="","",E18)</f>
        <v>Vyplň údaj</v>
      </c>
      <c r="I55" s="28" t="s">
        <v>34</v>
      </c>
      <c r="J55" s="31" t="str">
        <f>E24</f>
        <v xml:space="preserve"> </v>
      </c>
      <c r="L55" s="33"/>
    </row>
    <row r="56" spans="2:12" s="1" customFormat="1" ht="10.35" customHeight="1">
      <c r="B56" s="33"/>
      <c r="L56" s="33"/>
    </row>
    <row r="57" spans="2:12" s="1" customFormat="1" ht="29.25" customHeight="1">
      <c r="B57" s="33"/>
      <c r="C57" s="97" t="s">
        <v>99</v>
      </c>
      <c r="D57" s="91"/>
      <c r="E57" s="91"/>
      <c r="F57" s="91"/>
      <c r="G57" s="91"/>
      <c r="H57" s="91"/>
      <c r="I57" s="91"/>
      <c r="J57" s="98" t="s">
        <v>100</v>
      </c>
      <c r="K57" s="91"/>
      <c r="L57" s="33"/>
    </row>
    <row r="58" spans="2:12" s="1" customFormat="1" ht="10.35" customHeight="1">
      <c r="B58" s="33"/>
      <c r="L58" s="33"/>
    </row>
    <row r="59" spans="2:47" s="1" customFormat="1" ht="22.9" customHeight="1">
      <c r="B59" s="33"/>
      <c r="C59" s="99" t="s">
        <v>70</v>
      </c>
      <c r="J59" s="64">
        <f>J80</f>
        <v>0</v>
      </c>
      <c r="L59" s="33"/>
      <c r="AU59" s="18" t="s">
        <v>101</v>
      </c>
    </row>
    <row r="60" spans="2:12" s="8" customFormat="1" ht="24.95" customHeight="1">
      <c r="B60" s="100"/>
      <c r="D60" s="101" t="s">
        <v>1402</v>
      </c>
      <c r="E60" s="102"/>
      <c r="F60" s="102"/>
      <c r="G60" s="102"/>
      <c r="H60" s="102"/>
      <c r="I60" s="102"/>
      <c r="J60" s="103">
        <f>J81</f>
        <v>0</v>
      </c>
      <c r="L60" s="100"/>
    </row>
    <row r="61" spans="2:12" s="1" customFormat="1" ht="21.75" customHeight="1">
      <c r="B61" s="33"/>
      <c r="L61" s="33"/>
    </row>
    <row r="62" spans="2:12" s="1" customFormat="1" ht="6.95" customHeight="1">
      <c r="B62" s="42"/>
      <c r="C62" s="43"/>
      <c r="D62" s="43"/>
      <c r="E62" s="43"/>
      <c r="F62" s="43"/>
      <c r="G62" s="43"/>
      <c r="H62" s="43"/>
      <c r="I62" s="43"/>
      <c r="J62" s="43"/>
      <c r="K62" s="43"/>
      <c r="L62" s="33"/>
    </row>
    <row r="66" spans="2:12" s="1" customFormat="1" ht="6.95" customHeight="1">
      <c r="B66" s="44"/>
      <c r="C66" s="45"/>
      <c r="D66" s="45"/>
      <c r="E66" s="45"/>
      <c r="F66" s="45"/>
      <c r="G66" s="45"/>
      <c r="H66" s="45"/>
      <c r="I66" s="45"/>
      <c r="J66" s="45"/>
      <c r="K66" s="45"/>
      <c r="L66" s="33"/>
    </row>
    <row r="67" spans="2:12" s="1" customFormat="1" ht="24.95" customHeight="1">
      <c r="B67" s="33"/>
      <c r="C67" s="22" t="s">
        <v>114</v>
      </c>
      <c r="L67" s="33"/>
    </row>
    <row r="68" spans="2:12" s="1" customFormat="1" ht="6.95" customHeight="1">
      <c r="B68" s="33"/>
      <c r="L68" s="33"/>
    </row>
    <row r="69" spans="2:12" s="1" customFormat="1" ht="12" customHeight="1">
      <c r="B69" s="33"/>
      <c r="C69" s="28" t="s">
        <v>16</v>
      </c>
      <c r="L69" s="33"/>
    </row>
    <row r="70" spans="2:12" s="1" customFormat="1" ht="26.25" customHeight="1">
      <c r="B70" s="33"/>
      <c r="E70" s="311" t="str">
        <f>E7</f>
        <v>Oprava střechy administrativní budovy vodojemu Jesenice I, Vestecká 151</v>
      </c>
      <c r="F70" s="312"/>
      <c r="G70" s="312"/>
      <c r="H70" s="312"/>
      <c r="L70" s="33"/>
    </row>
    <row r="71" spans="2:12" s="1" customFormat="1" ht="12" customHeight="1">
      <c r="B71" s="33"/>
      <c r="C71" s="28" t="s">
        <v>96</v>
      </c>
      <c r="L71" s="33"/>
    </row>
    <row r="72" spans="2:12" s="1" customFormat="1" ht="16.5" customHeight="1">
      <c r="B72" s="33"/>
      <c r="E72" s="274" t="str">
        <f>E9</f>
        <v>SO-04 - Záchytný systém</v>
      </c>
      <c r="F72" s="313"/>
      <c r="G72" s="313"/>
      <c r="H72" s="313"/>
      <c r="L72" s="33"/>
    </row>
    <row r="73" spans="2:12" s="1" customFormat="1" ht="6.95" customHeight="1">
      <c r="B73" s="33"/>
      <c r="L73" s="33"/>
    </row>
    <row r="74" spans="2:12" s="1" customFormat="1" ht="12" customHeight="1">
      <c r="B74" s="33"/>
      <c r="C74" s="28" t="s">
        <v>21</v>
      </c>
      <c r="F74" s="26" t="str">
        <f>F12</f>
        <v>Jesenice</v>
      </c>
      <c r="I74" s="28" t="s">
        <v>23</v>
      </c>
      <c r="J74" s="50" t="str">
        <f>IF(J12="","",J12)</f>
        <v>18. 9. 2022</v>
      </c>
      <c r="L74" s="33"/>
    </row>
    <row r="75" spans="2:12" s="1" customFormat="1" ht="6.95" customHeight="1">
      <c r="B75" s="33"/>
      <c r="L75" s="33"/>
    </row>
    <row r="76" spans="2:12" s="1" customFormat="1" ht="15.2" customHeight="1">
      <c r="B76" s="33"/>
      <c r="C76" s="28" t="s">
        <v>25</v>
      </c>
      <c r="F76" s="26" t="str">
        <f>E15</f>
        <v>Energy Benefit Centre a.s.</v>
      </c>
      <c r="I76" s="28" t="s">
        <v>31</v>
      </c>
      <c r="J76" s="31" t="str">
        <f>E21</f>
        <v>Ing. Petr Skala</v>
      </c>
      <c r="L76" s="33"/>
    </row>
    <row r="77" spans="2:12" s="1" customFormat="1" ht="15.2" customHeight="1">
      <c r="B77" s="33"/>
      <c r="C77" s="28" t="s">
        <v>29</v>
      </c>
      <c r="F77" s="26" t="str">
        <f>IF(E18="","",E18)</f>
        <v>Vyplň údaj</v>
      </c>
      <c r="I77" s="28" t="s">
        <v>34</v>
      </c>
      <c r="J77" s="31" t="str">
        <f>E24</f>
        <v xml:space="preserve"> </v>
      </c>
      <c r="L77" s="33"/>
    </row>
    <row r="78" spans="2:12" s="1" customFormat="1" ht="10.35" customHeight="1">
      <c r="B78" s="33"/>
      <c r="L78" s="33"/>
    </row>
    <row r="79" spans="2:20" s="10" customFormat="1" ht="29.25" customHeight="1">
      <c r="B79" s="108"/>
      <c r="C79" s="109" t="s">
        <v>115</v>
      </c>
      <c r="D79" s="110" t="s">
        <v>57</v>
      </c>
      <c r="E79" s="110" t="s">
        <v>53</v>
      </c>
      <c r="F79" s="110" t="s">
        <v>54</v>
      </c>
      <c r="G79" s="110" t="s">
        <v>116</v>
      </c>
      <c r="H79" s="110" t="s">
        <v>117</v>
      </c>
      <c r="I79" s="110" t="s">
        <v>118</v>
      </c>
      <c r="J79" s="110" t="s">
        <v>100</v>
      </c>
      <c r="K79" s="111" t="s">
        <v>119</v>
      </c>
      <c r="L79" s="108"/>
      <c r="M79" s="57" t="s">
        <v>19</v>
      </c>
      <c r="N79" s="58" t="s">
        <v>42</v>
      </c>
      <c r="O79" s="58" t="s">
        <v>120</v>
      </c>
      <c r="P79" s="58" t="s">
        <v>121</v>
      </c>
      <c r="Q79" s="58" t="s">
        <v>122</v>
      </c>
      <c r="R79" s="58" t="s">
        <v>123</v>
      </c>
      <c r="S79" s="58" t="s">
        <v>124</v>
      </c>
      <c r="T79" s="59" t="s">
        <v>125</v>
      </c>
    </row>
    <row r="80" spans="2:63" s="1" customFormat="1" ht="22.9" customHeight="1">
      <c r="B80" s="33"/>
      <c r="C80" s="62" t="s">
        <v>126</v>
      </c>
      <c r="J80" s="112">
        <f>BK80</f>
        <v>0</v>
      </c>
      <c r="L80" s="33"/>
      <c r="M80" s="60"/>
      <c r="N80" s="51"/>
      <c r="O80" s="51"/>
      <c r="P80" s="113">
        <f>P81</f>
        <v>0</v>
      </c>
      <c r="Q80" s="51"/>
      <c r="R80" s="113">
        <f>R81</f>
        <v>0</v>
      </c>
      <c r="S80" s="51"/>
      <c r="T80" s="114">
        <f>T81</f>
        <v>0</v>
      </c>
      <c r="AT80" s="18" t="s">
        <v>71</v>
      </c>
      <c r="AU80" s="18" t="s">
        <v>101</v>
      </c>
      <c r="BK80" s="115">
        <f>BK81</f>
        <v>0</v>
      </c>
    </row>
    <row r="81" spans="2:63" s="11" customFormat="1" ht="25.9" customHeight="1">
      <c r="B81" s="116"/>
      <c r="D81" s="117" t="s">
        <v>71</v>
      </c>
      <c r="E81" s="118" t="s">
        <v>1263</v>
      </c>
      <c r="F81" s="118" t="s">
        <v>1403</v>
      </c>
      <c r="I81" s="119"/>
      <c r="J81" s="120">
        <f>BK81</f>
        <v>0</v>
      </c>
      <c r="L81" s="116"/>
      <c r="M81" s="121"/>
      <c r="P81" s="122">
        <f>SUM(P82:P87)</f>
        <v>0</v>
      </c>
      <c r="R81" s="122">
        <f>SUM(R82:R87)</f>
        <v>0</v>
      </c>
      <c r="T81" s="123">
        <f>SUM(T82:T87)</f>
        <v>0</v>
      </c>
      <c r="AR81" s="117" t="s">
        <v>80</v>
      </c>
      <c r="AT81" s="124" t="s">
        <v>71</v>
      </c>
      <c r="AU81" s="124" t="s">
        <v>72</v>
      </c>
      <c r="AY81" s="117" t="s">
        <v>129</v>
      </c>
      <c r="BK81" s="125">
        <f>SUM(BK82:BK87)</f>
        <v>0</v>
      </c>
    </row>
    <row r="82" spans="2:65" s="1" customFormat="1" ht="24.2" customHeight="1">
      <c r="B82" s="33"/>
      <c r="C82" s="128" t="s">
        <v>80</v>
      </c>
      <c r="D82" s="128" t="s">
        <v>132</v>
      </c>
      <c r="E82" s="129" t="s">
        <v>1265</v>
      </c>
      <c r="F82" s="130" t="s">
        <v>1404</v>
      </c>
      <c r="G82" s="131" t="s">
        <v>175</v>
      </c>
      <c r="H82" s="132">
        <v>6</v>
      </c>
      <c r="I82" s="133"/>
      <c r="J82" s="134">
        <f aca="true" t="shared" si="0" ref="J82:J87">ROUND(I82*H82,2)</f>
        <v>0</v>
      </c>
      <c r="K82" s="130" t="s">
        <v>19</v>
      </c>
      <c r="L82" s="33"/>
      <c r="M82" s="135" t="s">
        <v>19</v>
      </c>
      <c r="N82" s="136" t="s">
        <v>43</v>
      </c>
      <c r="P82" s="137">
        <f aca="true" t="shared" si="1" ref="P82:P87">O82*H82</f>
        <v>0</v>
      </c>
      <c r="Q82" s="137">
        <v>0</v>
      </c>
      <c r="R82" s="137">
        <f aca="true" t="shared" si="2" ref="R82:R87">Q82*H82</f>
        <v>0</v>
      </c>
      <c r="S82" s="137">
        <v>0</v>
      </c>
      <c r="T82" s="138">
        <f aca="true" t="shared" si="3" ref="T82:T87">S82*H82</f>
        <v>0</v>
      </c>
      <c r="AR82" s="139" t="s">
        <v>137</v>
      </c>
      <c r="AT82" s="139" t="s">
        <v>132</v>
      </c>
      <c r="AU82" s="139" t="s">
        <v>80</v>
      </c>
      <c r="AY82" s="18" t="s">
        <v>129</v>
      </c>
      <c r="BE82" s="140">
        <f aca="true" t="shared" si="4" ref="BE82:BE87">IF(N82="základní",J82,0)</f>
        <v>0</v>
      </c>
      <c r="BF82" s="140">
        <f aca="true" t="shared" si="5" ref="BF82:BF87">IF(N82="snížená",J82,0)</f>
        <v>0</v>
      </c>
      <c r="BG82" s="140">
        <f aca="true" t="shared" si="6" ref="BG82:BG87">IF(N82="zákl. přenesená",J82,0)</f>
        <v>0</v>
      </c>
      <c r="BH82" s="140">
        <f aca="true" t="shared" si="7" ref="BH82:BH87">IF(N82="sníž. přenesená",J82,0)</f>
        <v>0</v>
      </c>
      <c r="BI82" s="140">
        <f aca="true" t="shared" si="8" ref="BI82:BI87">IF(N82="nulová",J82,0)</f>
        <v>0</v>
      </c>
      <c r="BJ82" s="18" t="s">
        <v>80</v>
      </c>
      <c r="BK82" s="140">
        <f aca="true" t="shared" si="9" ref="BK82:BK87">ROUND(I82*H82,2)</f>
        <v>0</v>
      </c>
      <c r="BL82" s="18" t="s">
        <v>137</v>
      </c>
      <c r="BM82" s="139" t="s">
        <v>1405</v>
      </c>
    </row>
    <row r="83" spans="2:65" s="1" customFormat="1" ht="24.2" customHeight="1">
      <c r="B83" s="33"/>
      <c r="C83" s="128" t="s">
        <v>82</v>
      </c>
      <c r="D83" s="128" t="s">
        <v>132</v>
      </c>
      <c r="E83" s="129" t="s">
        <v>1298</v>
      </c>
      <c r="F83" s="130" t="s">
        <v>1406</v>
      </c>
      <c r="G83" s="131" t="s">
        <v>175</v>
      </c>
      <c r="H83" s="132">
        <v>14</v>
      </c>
      <c r="I83" s="133"/>
      <c r="J83" s="134">
        <f t="shared" si="0"/>
        <v>0</v>
      </c>
      <c r="K83" s="130" t="s">
        <v>19</v>
      </c>
      <c r="L83" s="33"/>
      <c r="M83" s="135" t="s">
        <v>19</v>
      </c>
      <c r="N83" s="136" t="s">
        <v>43</v>
      </c>
      <c r="P83" s="137">
        <f t="shared" si="1"/>
        <v>0</v>
      </c>
      <c r="Q83" s="137">
        <v>0</v>
      </c>
      <c r="R83" s="137">
        <f t="shared" si="2"/>
        <v>0</v>
      </c>
      <c r="S83" s="137">
        <v>0</v>
      </c>
      <c r="T83" s="138">
        <f t="shared" si="3"/>
        <v>0</v>
      </c>
      <c r="AR83" s="139" t="s">
        <v>137</v>
      </c>
      <c r="AT83" s="139" t="s">
        <v>132</v>
      </c>
      <c r="AU83" s="139" t="s">
        <v>80</v>
      </c>
      <c r="AY83" s="18" t="s">
        <v>129</v>
      </c>
      <c r="BE83" s="140">
        <f t="shared" si="4"/>
        <v>0</v>
      </c>
      <c r="BF83" s="140">
        <f t="shared" si="5"/>
        <v>0</v>
      </c>
      <c r="BG83" s="140">
        <f t="shared" si="6"/>
        <v>0</v>
      </c>
      <c r="BH83" s="140">
        <f t="shared" si="7"/>
        <v>0</v>
      </c>
      <c r="BI83" s="140">
        <f t="shared" si="8"/>
        <v>0</v>
      </c>
      <c r="BJ83" s="18" t="s">
        <v>80</v>
      </c>
      <c r="BK83" s="140">
        <f t="shared" si="9"/>
        <v>0</v>
      </c>
      <c r="BL83" s="18" t="s">
        <v>137</v>
      </c>
      <c r="BM83" s="139" t="s">
        <v>1407</v>
      </c>
    </row>
    <row r="84" spans="2:65" s="1" customFormat="1" ht="16.5" customHeight="1">
      <c r="B84" s="33"/>
      <c r="C84" s="128" t="s">
        <v>149</v>
      </c>
      <c r="D84" s="128" t="s">
        <v>132</v>
      </c>
      <c r="E84" s="129" t="s">
        <v>1317</v>
      </c>
      <c r="F84" s="130" t="s">
        <v>1408</v>
      </c>
      <c r="G84" s="131" t="s">
        <v>226</v>
      </c>
      <c r="H84" s="132">
        <v>1</v>
      </c>
      <c r="I84" s="133"/>
      <c r="J84" s="134">
        <f t="shared" si="0"/>
        <v>0</v>
      </c>
      <c r="K84" s="130" t="s">
        <v>19</v>
      </c>
      <c r="L84" s="33"/>
      <c r="M84" s="135" t="s">
        <v>19</v>
      </c>
      <c r="N84" s="136" t="s">
        <v>43</v>
      </c>
      <c r="P84" s="137">
        <f t="shared" si="1"/>
        <v>0</v>
      </c>
      <c r="Q84" s="137">
        <v>0</v>
      </c>
      <c r="R84" s="137">
        <f t="shared" si="2"/>
        <v>0</v>
      </c>
      <c r="S84" s="137">
        <v>0</v>
      </c>
      <c r="T84" s="138">
        <f t="shared" si="3"/>
        <v>0</v>
      </c>
      <c r="AR84" s="139" t="s">
        <v>137</v>
      </c>
      <c r="AT84" s="139" t="s">
        <v>132</v>
      </c>
      <c r="AU84" s="139" t="s">
        <v>80</v>
      </c>
      <c r="AY84" s="18" t="s">
        <v>129</v>
      </c>
      <c r="BE84" s="140">
        <f t="shared" si="4"/>
        <v>0</v>
      </c>
      <c r="BF84" s="140">
        <f t="shared" si="5"/>
        <v>0</v>
      </c>
      <c r="BG84" s="140">
        <f t="shared" si="6"/>
        <v>0</v>
      </c>
      <c r="BH84" s="140">
        <f t="shared" si="7"/>
        <v>0</v>
      </c>
      <c r="BI84" s="140">
        <f t="shared" si="8"/>
        <v>0</v>
      </c>
      <c r="BJ84" s="18" t="s">
        <v>80</v>
      </c>
      <c r="BK84" s="140">
        <f t="shared" si="9"/>
        <v>0</v>
      </c>
      <c r="BL84" s="18" t="s">
        <v>137</v>
      </c>
      <c r="BM84" s="139" t="s">
        <v>1409</v>
      </c>
    </row>
    <row r="85" spans="2:65" s="1" customFormat="1" ht="16.5" customHeight="1">
      <c r="B85" s="33"/>
      <c r="C85" s="128" t="s">
        <v>137</v>
      </c>
      <c r="D85" s="128" t="s">
        <v>132</v>
      </c>
      <c r="E85" s="129" t="s">
        <v>1320</v>
      </c>
      <c r="F85" s="130" t="s">
        <v>1410</v>
      </c>
      <c r="G85" s="131" t="s">
        <v>191</v>
      </c>
      <c r="H85" s="132">
        <v>89</v>
      </c>
      <c r="I85" s="133"/>
      <c r="J85" s="134">
        <f t="shared" si="0"/>
        <v>0</v>
      </c>
      <c r="K85" s="130" t="s">
        <v>19</v>
      </c>
      <c r="L85" s="33"/>
      <c r="M85" s="135" t="s">
        <v>19</v>
      </c>
      <c r="N85" s="136" t="s">
        <v>43</v>
      </c>
      <c r="P85" s="137">
        <f t="shared" si="1"/>
        <v>0</v>
      </c>
      <c r="Q85" s="137">
        <v>0</v>
      </c>
      <c r="R85" s="137">
        <f t="shared" si="2"/>
        <v>0</v>
      </c>
      <c r="S85" s="137">
        <v>0</v>
      </c>
      <c r="T85" s="138">
        <f t="shared" si="3"/>
        <v>0</v>
      </c>
      <c r="AR85" s="139" t="s">
        <v>137</v>
      </c>
      <c r="AT85" s="139" t="s">
        <v>132</v>
      </c>
      <c r="AU85" s="139" t="s">
        <v>80</v>
      </c>
      <c r="AY85" s="18" t="s">
        <v>129</v>
      </c>
      <c r="BE85" s="140">
        <f t="shared" si="4"/>
        <v>0</v>
      </c>
      <c r="BF85" s="140">
        <f t="shared" si="5"/>
        <v>0</v>
      </c>
      <c r="BG85" s="140">
        <f t="shared" si="6"/>
        <v>0</v>
      </c>
      <c r="BH85" s="140">
        <f t="shared" si="7"/>
        <v>0</v>
      </c>
      <c r="BI85" s="140">
        <f t="shared" si="8"/>
        <v>0</v>
      </c>
      <c r="BJ85" s="18" t="s">
        <v>80</v>
      </c>
      <c r="BK85" s="140">
        <f t="shared" si="9"/>
        <v>0</v>
      </c>
      <c r="BL85" s="18" t="s">
        <v>137</v>
      </c>
      <c r="BM85" s="139" t="s">
        <v>1411</v>
      </c>
    </row>
    <row r="86" spans="2:65" s="1" customFormat="1" ht="16.5" customHeight="1">
      <c r="B86" s="33"/>
      <c r="C86" s="128" t="s">
        <v>159</v>
      </c>
      <c r="D86" s="128" t="s">
        <v>132</v>
      </c>
      <c r="E86" s="129" t="s">
        <v>1326</v>
      </c>
      <c r="F86" s="130" t="s">
        <v>1412</v>
      </c>
      <c r="G86" s="131" t="s">
        <v>226</v>
      </c>
      <c r="H86" s="132">
        <v>1</v>
      </c>
      <c r="I86" s="133"/>
      <c r="J86" s="134">
        <f t="shared" si="0"/>
        <v>0</v>
      </c>
      <c r="K86" s="130" t="s">
        <v>19</v>
      </c>
      <c r="L86" s="33"/>
      <c r="M86" s="135" t="s">
        <v>19</v>
      </c>
      <c r="N86" s="136" t="s">
        <v>43</v>
      </c>
      <c r="P86" s="137">
        <f t="shared" si="1"/>
        <v>0</v>
      </c>
      <c r="Q86" s="137">
        <v>0</v>
      </c>
      <c r="R86" s="137">
        <f t="shared" si="2"/>
        <v>0</v>
      </c>
      <c r="S86" s="137">
        <v>0</v>
      </c>
      <c r="T86" s="138">
        <f t="shared" si="3"/>
        <v>0</v>
      </c>
      <c r="AR86" s="139" t="s">
        <v>137</v>
      </c>
      <c r="AT86" s="139" t="s">
        <v>132</v>
      </c>
      <c r="AU86" s="139" t="s">
        <v>80</v>
      </c>
      <c r="AY86" s="18" t="s">
        <v>129</v>
      </c>
      <c r="BE86" s="140">
        <f t="shared" si="4"/>
        <v>0</v>
      </c>
      <c r="BF86" s="140">
        <f t="shared" si="5"/>
        <v>0</v>
      </c>
      <c r="BG86" s="140">
        <f t="shared" si="6"/>
        <v>0</v>
      </c>
      <c r="BH86" s="140">
        <f t="shared" si="7"/>
        <v>0</v>
      </c>
      <c r="BI86" s="140">
        <f t="shared" si="8"/>
        <v>0</v>
      </c>
      <c r="BJ86" s="18" t="s">
        <v>80</v>
      </c>
      <c r="BK86" s="140">
        <f t="shared" si="9"/>
        <v>0</v>
      </c>
      <c r="BL86" s="18" t="s">
        <v>137</v>
      </c>
      <c r="BM86" s="139" t="s">
        <v>1413</v>
      </c>
    </row>
    <row r="87" spans="2:65" s="1" customFormat="1" ht="16.5" customHeight="1">
      <c r="B87" s="33"/>
      <c r="C87" s="128" t="s">
        <v>166</v>
      </c>
      <c r="D87" s="128" t="s">
        <v>132</v>
      </c>
      <c r="E87" s="129" t="s">
        <v>1414</v>
      </c>
      <c r="F87" s="130" t="s">
        <v>1415</v>
      </c>
      <c r="G87" s="131" t="s">
        <v>226</v>
      </c>
      <c r="H87" s="132">
        <v>1</v>
      </c>
      <c r="I87" s="133"/>
      <c r="J87" s="134">
        <f t="shared" si="0"/>
        <v>0</v>
      </c>
      <c r="K87" s="130" t="s">
        <v>19</v>
      </c>
      <c r="L87" s="33"/>
      <c r="M87" s="191" t="s">
        <v>19</v>
      </c>
      <c r="N87" s="192" t="s">
        <v>43</v>
      </c>
      <c r="O87" s="188"/>
      <c r="P87" s="193">
        <f t="shared" si="1"/>
        <v>0</v>
      </c>
      <c r="Q87" s="193">
        <v>0</v>
      </c>
      <c r="R87" s="193">
        <f t="shared" si="2"/>
        <v>0</v>
      </c>
      <c r="S87" s="193">
        <v>0</v>
      </c>
      <c r="T87" s="194">
        <f t="shared" si="3"/>
        <v>0</v>
      </c>
      <c r="AR87" s="139" t="s">
        <v>137</v>
      </c>
      <c r="AT87" s="139" t="s">
        <v>132</v>
      </c>
      <c r="AU87" s="139" t="s">
        <v>80</v>
      </c>
      <c r="AY87" s="18" t="s">
        <v>129</v>
      </c>
      <c r="BE87" s="140">
        <f t="shared" si="4"/>
        <v>0</v>
      </c>
      <c r="BF87" s="140">
        <f t="shared" si="5"/>
        <v>0</v>
      </c>
      <c r="BG87" s="140">
        <f t="shared" si="6"/>
        <v>0</v>
      </c>
      <c r="BH87" s="140">
        <f t="shared" si="7"/>
        <v>0</v>
      </c>
      <c r="BI87" s="140">
        <f t="shared" si="8"/>
        <v>0</v>
      </c>
      <c r="BJ87" s="18" t="s">
        <v>80</v>
      </c>
      <c r="BK87" s="140">
        <f t="shared" si="9"/>
        <v>0</v>
      </c>
      <c r="BL87" s="18" t="s">
        <v>137</v>
      </c>
      <c r="BM87" s="139" t="s">
        <v>1416</v>
      </c>
    </row>
    <row r="88" spans="2:12" s="1" customFormat="1" ht="6.95" customHeight="1">
      <c r="B88" s="42"/>
      <c r="C88" s="43"/>
      <c r="D88" s="43"/>
      <c r="E88" s="43"/>
      <c r="F88" s="43"/>
      <c r="G88" s="43"/>
      <c r="H88" s="43"/>
      <c r="I88" s="43"/>
      <c r="J88" s="43"/>
      <c r="K88" s="43"/>
      <c r="L88" s="33"/>
    </row>
  </sheetData>
  <sheetProtection algorithmName="SHA-512" hashValue="/W3i3dqlE+cMa4NgaZd+q5h17Pajp3j40FfstrZQmL0xlJRNNU7svsBrnur5reKwxqBCbVyom2NoLGCEPp3erQ==" saltValue="TEPFSBQKI46K2Jx0uu09f3NyhCMyxdzb6vYdQimPfbforCddf+7leUjjr2BrH7ljUrXo0JKYqTYdGOzptGmdtg==" spinCount="100000" sheet="1" objects="1" scenarios="1" formatColumns="0" formatRows="0" autoFilter="0"/>
  <autoFilter ref="C79:K87"/>
  <mergeCells count="9">
    <mergeCell ref="E50:H50"/>
    <mergeCell ref="E70:H70"/>
    <mergeCell ref="E72:H72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12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AT2" s="18" t="s">
        <v>94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82</v>
      </c>
    </row>
    <row r="4" spans="2:46" ht="24.95" customHeight="1">
      <c r="B4" s="21"/>
      <c r="D4" s="22" t="s">
        <v>95</v>
      </c>
      <c r="L4" s="21"/>
      <c r="M4" s="86" t="s">
        <v>10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26.25" customHeight="1">
      <c r="B7" s="21"/>
      <c r="E7" s="311" t="str">
        <f>'Rekapitulace stavby'!K6</f>
        <v>Oprava střechy administrativní budovy vodojemu Jesenice I, Vestecká 151</v>
      </c>
      <c r="F7" s="312"/>
      <c r="G7" s="312"/>
      <c r="H7" s="312"/>
      <c r="L7" s="21"/>
    </row>
    <row r="8" spans="2:12" s="1" customFormat="1" ht="12" customHeight="1">
      <c r="B8" s="33"/>
      <c r="D8" s="28" t="s">
        <v>96</v>
      </c>
      <c r="L8" s="33"/>
    </row>
    <row r="9" spans="2:12" s="1" customFormat="1" ht="16.5" customHeight="1">
      <c r="B9" s="33"/>
      <c r="E9" s="274" t="s">
        <v>1417</v>
      </c>
      <c r="F9" s="313"/>
      <c r="G9" s="313"/>
      <c r="H9" s="313"/>
      <c r="L9" s="33"/>
    </row>
    <row r="10" spans="2:12" s="1" customFormat="1" ht="11.25">
      <c r="B10" s="33"/>
      <c r="L10" s="33"/>
    </row>
    <row r="11" spans="2:12" s="1" customFormat="1" ht="12" customHeight="1">
      <c r="B11" s="33"/>
      <c r="D11" s="28" t="s">
        <v>18</v>
      </c>
      <c r="F11" s="26" t="s">
        <v>19</v>
      </c>
      <c r="I11" s="28" t="s">
        <v>20</v>
      </c>
      <c r="J11" s="26" t="s">
        <v>19</v>
      </c>
      <c r="L11" s="33"/>
    </row>
    <row r="12" spans="2:12" s="1" customFormat="1" ht="12" customHeight="1">
      <c r="B12" s="33"/>
      <c r="D12" s="28" t="s">
        <v>21</v>
      </c>
      <c r="F12" s="26" t="s">
        <v>22</v>
      </c>
      <c r="I12" s="28" t="s">
        <v>23</v>
      </c>
      <c r="J12" s="50" t="str">
        <f>'Rekapitulace stavby'!AN8</f>
        <v>18. 9. 2022</v>
      </c>
      <c r="L12" s="33"/>
    </row>
    <row r="13" spans="2:12" s="1" customFormat="1" ht="10.9" customHeight="1">
      <c r="B13" s="33"/>
      <c r="L13" s="33"/>
    </row>
    <row r="14" spans="2:12" s="1" customFormat="1" ht="12" customHeight="1">
      <c r="B14" s="33"/>
      <c r="D14" s="28" t="s">
        <v>25</v>
      </c>
      <c r="I14" s="28" t="s">
        <v>26</v>
      </c>
      <c r="J14" s="26" t="s">
        <v>19</v>
      </c>
      <c r="L14" s="33"/>
    </row>
    <row r="15" spans="2:12" s="1" customFormat="1" ht="18" customHeight="1">
      <c r="B15" s="33"/>
      <c r="E15" s="26" t="s">
        <v>27</v>
      </c>
      <c r="I15" s="28" t="s">
        <v>28</v>
      </c>
      <c r="J15" s="26" t="s">
        <v>19</v>
      </c>
      <c r="L15" s="33"/>
    </row>
    <row r="16" spans="2:12" s="1" customFormat="1" ht="6.95" customHeight="1">
      <c r="B16" s="33"/>
      <c r="L16" s="33"/>
    </row>
    <row r="17" spans="2:12" s="1" customFormat="1" ht="12" customHeight="1">
      <c r="B17" s="33"/>
      <c r="D17" s="28" t="s">
        <v>29</v>
      </c>
      <c r="I17" s="28" t="s">
        <v>26</v>
      </c>
      <c r="J17" s="29" t="str">
        <f>'Rekapitulace stavby'!AN13</f>
        <v>Vyplň údaj</v>
      </c>
      <c r="L17" s="33"/>
    </row>
    <row r="18" spans="2:12" s="1" customFormat="1" ht="18" customHeight="1">
      <c r="B18" s="33"/>
      <c r="E18" s="314" t="str">
        <f>'Rekapitulace stavby'!E14</f>
        <v>Vyplň údaj</v>
      </c>
      <c r="F18" s="295"/>
      <c r="G18" s="295"/>
      <c r="H18" s="295"/>
      <c r="I18" s="28" t="s">
        <v>28</v>
      </c>
      <c r="J18" s="29" t="str">
        <f>'Rekapitulace stavby'!AN14</f>
        <v>Vyplň údaj</v>
      </c>
      <c r="L18" s="33"/>
    </row>
    <row r="19" spans="2:12" s="1" customFormat="1" ht="6.95" customHeight="1">
      <c r="B19" s="33"/>
      <c r="L19" s="33"/>
    </row>
    <row r="20" spans="2:12" s="1" customFormat="1" ht="12" customHeight="1">
      <c r="B20" s="33"/>
      <c r="D20" s="28" t="s">
        <v>31</v>
      </c>
      <c r="I20" s="28" t="s">
        <v>26</v>
      </c>
      <c r="J20" s="26" t="s">
        <v>19</v>
      </c>
      <c r="L20" s="33"/>
    </row>
    <row r="21" spans="2:12" s="1" customFormat="1" ht="18" customHeight="1">
      <c r="B21" s="33"/>
      <c r="E21" s="26" t="s">
        <v>32</v>
      </c>
      <c r="I21" s="28" t="s">
        <v>28</v>
      </c>
      <c r="J21" s="26" t="s">
        <v>19</v>
      </c>
      <c r="L21" s="33"/>
    </row>
    <row r="22" spans="2:12" s="1" customFormat="1" ht="6.95" customHeight="1">
      <c r="B22" s="33"/>
      <c r="L22" s="33"/>
    </row>
    <row r="23" spans="2:12" s="1" customFormat="1" ht="12" customHeight="1">
      <c r="B23" s="33"/>
      <c r="D23" s="28" t="s">
        <v>34</v>
      </c>
      <c r="I23" s="28" t="s">
        <v>26</v>
      </c>
      <c r="J23" s="26" t="str">
        <f>IF('Rekapitulace stavby'!AN19="","",'Rekapitulace stavby'!AN19)</f>
        <v/>
      </c>
      <c r="L23" s="33"/>
    </row>
    <row r="24" spans="2:12" s="1" customFormat="1" ht="18" customHeight="1">
      <c r="B24" s="33"/>
      <c r="E24" s="26" t="str">
        <f>IF('Rekapitulace stavby'!E20="","",'Rekapitulace stavby'!E20)</f>
        <v xml:space="preserve"> </v>
      </c>
      <c r="I24" s="28" t="s">
        <v>28</v>
      </c>
      <c r="J24" s="26" t="str">
        <f>IF('Rekapitulace stavby'!AN20="","",'Rekapitulace stavby'!AN20)</f>
        <v/>
      </c>
      <c r="L24" s="33"/>
    </row>
    <row r="25" spans="2:12" s="1" customFormat="1" ht="6.95" customHeight="1">
      <c r="B25" s="33"/>
      <c r="L25" s="33"/>
    </row>
    <row r="26" spans="2:12" s="1" customFormat="1" ht="12" customHeight="1">
      <c r="B26" s="33"/>
      <c r="D26" s="28" t="s">
        <v>36</v>
      </c>
      <c r="L26" s="33"/>
    </row>
    <row r="27" spans="2:12" s="7" customFormat="1" ht="16.5" customHeight="1">
      <c r="B27" s="87"/>
      <c r="E27" s="300" t="s">
        <v>19</v>
      </c>
      <c r="F27" s="300"/>
      <c r="G27" s="300"/>
      <c r="H27" s="300"/>
      <c r="L27" s="87"/>
    </row>
    <row r="28" spans="2:12" s="1" customFormat="1" ht="6.95" customHeight="1">
      <c r="B28" s="33"/>
      <c r="L28" s="33"/>
    </row>
    <row r="29" spans="2:12" s="1" customFormat="1" ht="6.95" customHeight="1">
      <c r="B29" s="33"/>
      <c r="D29" s="51"/>
      <c r="E29" s="51"/>
      <c r="F29" s="51"/>
      <c r="G29" s="51"/>
      <c r="H29" s="51"/>
      <c r="I29" s="51"/>
      <c r="J29" s="51"/>
      <c r="K29" s="51"/>
      <c r="L29" s="33"/>
    </row>
    <row r="30" spans="2:12" s="1" customFormat="1" ht="25.35" customHeight="1">
      <c r="B30" s="33"/>
      <c r="D30" s="88" t="s">
        <v>38</v>
      </c>
      <c r="J30" s="64">
        <f>ROUND(J87,2)</f>
        <v>0</v>
      </c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14.45" customHeight="1">
      <c r="B32" s="33"/>
      <c r="F32" s="36" t="s">
        <v>40</v>
      </c>
      <c r="I32" s="36" t="s">
        <v>39</v>
      </c>
      <c r="J32" s="36" t="s">
        <v>41</v>
      </c>
      <c r="L32" s="33"/>
    </row>
    <row r="33" spans="2:12" s="1" customFormat="1" ht="14.45" customHeight="1">
      <c r="B33" s="33"/>
      <c r="D33" s="53" t="s">
        <v>42</v>
      </c>
      <c r="E33" s="28" t="s">
        <v>43</v>
      </c>
      <c r="F33" s="89">
        <f>ROUND((SUM(BE87:BE125)),2)</f>
        <v>0</v>
      </c>
      <c r="I33" s="90">
        <v>0.21</v>
      </c>
      <c r="J33" s="89">
        <f>ROUND(((SUM(BE87:BE125))*I33),2)</f>
        <v>0</v>
      </c>
      <c r="L33" s="33"/>
    </row>
    <row r="34" spans="2:12" s="1" customFormat="1" ht="14.45" customHeight="1">
      <c r="B34" s="33"/>
      <c r="E34" s="28" t="s">
        <v>44</v>
      </c>
      <c r="F34" s="89">
        <f>ROUND((SUM(BF87:BF125)),2)</f>
        <v>0</v>
      </c>
      <c r="I34" s="90">
        <v>0.15</v>
      </c>
      <c r="J34" s="89">
        <f>ROUND(((SUM(BF87:BF125))*I34),2)</f>
        <v>0</v>
      </c>
      <c r="L34" s="33"/>
    </row>
    <row r="35" spans="2:12" s="1" customFormat="1" ht="14.45" customHeight="1" hidden="1">
      <c r="B35" s="33"/>
      <c r="E35" s="28" t="s">
        <v>45</v>
      </c>
      <c r="F35" s="89">
        <f>ROUND((SUM(BG87:BG125)),2)</f>
        <v>0</v>
      </c>
      <c r="I35" s="90">
        <v>0.21</v>
      </c>
      <c r="J35" s="89">
        <f>0</f>
        <v>0</v>
      </c>
      <c r="L35" s="33"/>
    </row>
    <row r="36" spans="2:12" s="1" customFormat="1" ht="14.45" customHeight="1" hidden="1">
      <c r="B36" s="33"/>
      <c r="E36" s="28" t="s">
        <v>46</v>
      </c>
      <c r="F36" s="89">
        <f>ROUND((SUM(BH87:BH125)),2)</f>
        <v>0</v>
      </c>
      <c r="I36" s="90">
        <v>0.15</v>
      </c>
      <c r="J36" s="89">
        <f>0</f>
        <v>0</v>
      </c>
      <c r="L36" s="33"/>
    </row>
    <row r="37" spans="2:12" s="1" customFormat="1" ht="14.45" customHeight="1" hidden="1">
      <c r="B37" s="33"/>
      <c r="E37" s="28" t="s">
        <v>47</v>
      </c>
      <c r="F37" s="89">
        <f>ROUND((SUM(BI87:BI125)),2)</f>
        <v>0</v>
      </c>
      <c r="I37" s="90">
        <v>0</v>
      </c>
      <c r="J37" s="89">
        <f>0</f>
        <v>0</v>
      </c>
      <c r="L37" s="33"/>
    </row>
    <row r="38" spans="2:12" s="1" customFormat="1" ht="6.95" customHeight="1">
      <c r="B38" s="33"/>
      <c r="L38" s="33"/>
    </row>
    <row r="39" spans="2:12" s="1" customFormat="1" ht="25.35" customHeight="1">
      <c r="B39" s="33"/>
      <c r="C39" s="91"/>
      <c r="D39" s="92" t="s">
        <v>48</v>
      </c>
      <c r="E39" s="55"/>
      <c r="F39" s="55"/>
      <c r="G39" s="93" t="s">
        <v>49</v>
      </c>
      <c r="H39" s="94" t="s">
        <v>50</v>
      </c>
      <c r="I39" s="55"/>
      <c r="J39" s="95">
        <f>SUM(J30:J37)</f>
        <v>0</v>
      </c>
      <c r="K39" s="96"/>
      <c r="L39" s="33"/>
    </row>
    <row r="40" spans="2:12" s="1" customFormat="1" ht="14.45" customHeight="1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33"/>
    </row>
    <row r="44" spans="2:12" s="1" customFormat="1" ht="6.95" customHeight="1"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33"/>
    </row>
    <row r="45" spans="2:12" s="1" customFormat="1" ht="24.95" customHeight="1">
      <c r="B45" s="33"/>
      <c r="C45" s="22" t="s">
        <v>98</v>
      </c>
      <c r="L45" s="33"/>
    </row>
    <row r="46" spans="2:12" s="1" customFormat="1" ht="6.95" customHeight="1">
      <c r="B46" s="33"/>
      <c r="L46" s="33"/>
    </row>
    <row r="47" spans="2:12" s="1" customFormat="1" ht="12" customHeight="1">
      <c r="B47" s="33"/>
      <c r="C47" s="28" t="s">
        <v>16</v>
      </c>
      <c r="L47" s="33"/>
    </row>
    <row r="48" spans="2:12" s="1" customFormat="1" ht="26.25" customHeight="1">
      <c r="B48" s="33"/>
      <c r="E48" s="311" t="str">
        <f>E7</f>
        <v>Oprava střechy administrativní budovy vodojemu Jesenice I, Vestecká 151</v>
      </c>
      <c r="F48" s="312"/>
      <c r="G48" s="312"/>
      <c r="H48" s="312"/>
      <c r="L48" s="33"/>
    </row>
    <row r="49" spans="2:12" s="1" customFormat="1" ht="12" customHeight="1">
      <c r="B49" s="33"/>
      <c r="C49" s="28" t="s">
        <v>96</v>
      </c>
      <c r="L49" s="33"/>
    </row>
    <row r="50" spans="2:12" s="1" customFormat="1" ht="16.5" customHeight="1">
      <c r="B50" s="33"/>
      <c r="E50" s="274" t="str">
        <f>E9</f>
        <v>SO-05 - Vedlejší rozpočtové náklady</v>
      </c>
      <c r="F50" s="313"/>
      <c r="G50" s="313"/>
      <c r="H50" s="313"/>
      <c r="L50" s="33"/>
    </row>
    <row r="51" spans="2:12" s="1" customFormat="1" ht="6.95" customHeight="1">
      <c r="B51" s="33"/>
      <c r="L51" s="33"/>
    </row>
    <row r="52" spans="2:12" s="1" customFormat="1" ht="12" customHeight="1">
      <c r="B52" s="33"/>
      <c r="C52" s="28" t="s">
        <v>21</v>
      </c>
      <c r="F52" s="26" t="str">
        <f>F12</f>
        <v>Jesenice</v>
      </c>
      <c r="I52" s="28" t="s">
        <v>23</v>
      </c>
      <c r="J52" s="50" t="str">
        <f>IF(J12="","",J12)</f>
        <v>18. 9. 2022</v>
      </c>
      <c r="L52" s="33"/>
    </row>
    <row r="53" spans="2:12" s="1" customFormat="1" ht="6.95" customHeight="1">
      <c r="B53" s="33"/>
      <c r="L53" s="33"/>
    </row>
    <row r="54" spans="2:12" s="1" customFormat="1" ht="15.2" customHeight="1">
      <c r="B54" s="33"/>
      <c r="C54" s="28" t="s">
        <v>25</v>
      </c>
      <c r="F54" s="26" t="str">
        <f>E15</f>
        <v>Energy Benefit Centre a.s.</v>
      </c>
      <c r="I54" s="28" t="s">
        <v>31</v>
      </c>
      <c r="J54" s="31" t="str">
        <f>E21</f>
        <v>Ing. Petr Skala</v>
      </c>
      <c r="L54" s="33"/>
    </row>
    <row r="55" spans="2:12" s="1" customFormat="1" ht="15.2" customHeight="1">
      <c r="B55" s="33"/>
      <c r="C55" s="28" t="s">
        <v>29</v>
      </c>
      <c r="F55" s="26" t="str">
        <f>IF(E18="","",E18)</f>
        <v>Vyplň údaj</v>
      </c>
      <c r="I55" s="28" t="s">
        <v>34</v>
      </c>
      <c r="J55" s="31" t="str">
        <f>E24</f>
        <v xml:space="preserve"> </v>
      </c>
      <c r="L55" s="33"/>
    </row>
    <row r="56" spans="2:12" s="1" customFormat="1" ht="10.35" customHeight="1">
      <c r="B56" s="33"/>
      <c r="L56" s="33"/>
    </row>
    <row r="57" spans="2:12" s="1" customFormat="1" ht="29.25" customHeight="1">
      <c r="B57" s="33"/>
      <c r="C57" s="97" t="s">
        <v>99</v>
      </c>
      <c r="D57" s="91"/>
      <c r="E57" s="91"/>
      <c r="F57" s="91"/>
      <c r="G57" s="91"/>
      <c r="H57" s="91"/>
      <c r="I57" s="91"/>
      <c r="J57" s="98" t="s">
        <v>100</v>
      </c>
      <c r="K57" s="91"/>
      <c r="L57" s="33"/>
    </row>
    <row r="58" spans="2:12" s="1" customFormat="1" ht="10.35" customHeight="1">
      <c r="B58" s="33"/>
      <c r="L58" s="33"/>
    </row>
    <row r="59" spans="2:47" s="1" customFormat="1" ht="22.9" customHeight="1">
      <c r="B59" s="33"/>
      <c r="C59" s="99" t="s">
        <v>70</v>
      </c>
      <c r="J59" s="64">
        <f>J87</f>
        <v>0</v>
      </c>
      <c r="L59" s="33"/>
      <c r="AU59" s="18" t="s">
        <v>101</v>
      </c>
    </row>
    <row r="60" spans="2:12" s="8" customFormat="1" ht="24.95" customHeight="1">
      <c r="B60" s="100"/>
      <c r="D60" s="101" t="s">
        <v>1418</v>
      </c>
      <c r="E60" s="102"/>
      <c r="F60" s="102"/>
      <c r="G60" s="102"/>
      <c r="H60" s="102"/>
      <c r="I60" s="102"/>
      <c r="J60" s="103">
        <f>J88</f>
        <v>0</v>
      </c>
      <c r="L60" s="100"/>
    </row>
    <row r="61" spans="2:12" s="9" customFormat="1" ht="19.9" customHeight="1">
      <c r="B61" s="104"/>
      <c r="D61" s="105" t="s">
        <v>1419</v>
      </c>
      <c r="E61" s="106"/>
      <c r="F61" s="106"/>
      <c r="G61" s="106"/>
      <c r="H61" s="106"/>
      <c r="I61" s="106"/>
      <c r="J61" s="107">
        <f>J89</f>
        <v>0</v>
      </c>
      <c r="L61" s="104"/>
    </row>
    <row r="62" spans="2:12" s="9" customFormat="1" ht="19.9" customHeight="1">
      <c r="B62" s="104"/>
      <c r="D62" s="105" t="s">
        <v>1420</v>
      </c>
      <c r="E62" s="106"/>
      <c r="F62" s="106"/>
      <c r="G62" s="106"/>
      <c r="H62" s="106"/>
      <c r="I62" s="106"/>
      <c r="J62" s="107">
        <f>J94</f>
        <v>0</v>
      </c>
      <c r="L62" s="104"/>
    </row>
    <row r="63" spans="2:12" s="9" customFormat="1" ht="19.9" customHeight="1">
      <c r="B63" s="104"/>
      <c r="D63" s="105" t="s">
        <v>1421</v>
      </c>
      <c r="E63" s="106"/>
      <c r="F63" s="106"/>
      <c r="G63" s="106"/>
      <c r="H63" s="106"/>
      <c r="I63" s="106"/>
      <c r="J63" s="107">
        <f>J111</f>
        <v>0</v>
      </c>
      <c r="L63" s="104"/>
    </row>
    <row r="64" spans="2:12" s="9" customFormat="1" ht="19.9" customHeight="1">
      <c r="B64" s="104"/>
      <c r="D64" s="105" t="s">
        <v>1422</v>
      </c>
      <c r="E64" s="106"/>
      <c r="F64" s="106"/>
      <c r="G64" s="106"/>
      <c r="H64" s="106"/>
      <c r="I64" s="106"/>
      <c r="J64" s="107">
        <f>J114</f>
        <v>0</v>
      </c>
      <c r="L64" s="104"/>
    </row>
    <row r="65" spans="2:12" s="9" customFormat="1" ht="19.9" customHeight="1">
      <c r="B65" s="104"/>
      <c r="D65" s="105" t="s">
        <v>1423</v>
      </c>
      <c r="E65" s="106"/>
      <c r="F65" s="106"/>
      <c r="G65" s="106"/>
      <c r="H65" s="106"/>
      <c r="I65" s="106"/>
      <c r="J65" s="107">
        <f>J117</f>
        <v>0</v>
      </c>
      <c r="L65" s="104"/>
    </row>
    <row r="66" spans="2:12" s="9" customFormat="1" ht="19.9" customHeight="1">
      <c r="B66" s="104"/>
      <c r="D66" s="105" t="s">
        <v>1424</v>
      </c>
      <c r="E66" s="106"/>
      <c r="F66" s="106"/>
      <c r="G66" s="106"/>
      <c r="H66" s="106"/>
      <c r="I66" s="106"/>
      <c r="J66" s="107">
        <f>J120</f>
        <v>0</v>
      </c>
      <c r="L66" s="104"/>
    </row>
    <row r="67" spans="2:12" s="9" customFormat="1" ht="19.9" customHeight="1">
      <c r="B67" s="104"/>
      <c r="D67" s="105" t="s">
        <v>1425</v>
      </c>
      <c r="E67" s="106"/>
      <c r="F67" s="106"/>
      <c r="G67" s="106"/>
      <c r="H67" s="106"/>
      <c r="I67" s="106"/>
      <c r="J67" s="107">
        <f>J123</f>
        <v>0</v>
      </c>
      <c r="L67" s="104"/>
    </row>
    <row r="68" spans="2:12" s="1" customFormat="1" ht="21.75" customHeight="1">
      <c r="B68" s="33"/>
      <c r="L68" s="33"/>
    </row>
    <row r="69" spans="2:12" s="1" customFormat="1" ht="6.95" customHeight="1">
      <c r="B69" s="42"/>
      <c r="C69" s="43"/>
      <c r="D69" s="43"/>
      <c r="E69" s="43"/>
      <c r="F69" s="43"/>
      <c r="G69" s="43"/>
      <c r="H69" s="43"/>
      <c r="I69" s="43"/>
      <c r="J69" s="43"/>
      <c r="K69" s="43"/>
      <c r="L69" s="33"/>
    </row>
    <row r="73" spans="2:12" s="1" customFormat="1" ht="6.95" customHeight="1">
      <c r="B73" s="44"/>
      <c r="C73" s="45"/>
      <c r="D73" s="45"/>
      <c r="E73" s="45"/>
      <c r="F73" s="45"/>
      <c r="G73" s="45"/>
      <c r="H73" s="45"/>
      <c r="I73" s="45"/>
      <c r="J73" s="45"/>
      <c r="K73" s="45"/>
      <c r="L73" s="33"/>
    </row>
    <row r="74" spans="2:12" s="1" customFormat="1" ht="24.95" customHeight="1">
      <c r="B74" s="33"/>
      <c r="C74" s="22" t="s">
        <v>114</v>
      </c>
      <c r="L74" s="33"/>
    </row>
    <row r="75" spans="2:12" s="1" customFormat="1" ht="6.95" customHeight="1">
      <c r="B75" s="33"/>
      <c r="L75" s="33"/>
    </row>
    <row r="76" spans="2:12" s="1" customFormat="1" ht="12" customHeight="1">
      <c r="B76" s="33"/>
      <c r="C76" s="28" t="s">
        <v>16</v>
      </c>
      <c r="L76" s="33"/>
    </row>
    <row r="77" spans="2:12" s="1" customFormat="1" ht="26.25" customHeight="1">
      <c r="B77" s="33"/>
      <c r="E77" s="311" t="str">
        <f>E7</f>
        <v>Oprava střechy administrativní budovy vodojemu Jesenice I, Vestecká 151</v>
      </c>
      <c r="F77" s="312"/>
      <c r="G77" s="312"/>
      <c r="H77" s="312"/>
      <c r="L77" s="33"/>
    </row>
    <row r="78" spans="2:12" s="1" customFormat="1" ht="12" customHeight="1">
      <c r="B78" s="33"/>
      <c r="C78" s="28" t="s">
        <v>96</v>
      </c>
      <c r="L78" s="33"/>
    </row>
    <row r="79" spans="2:12" s="1" customFormat="1" ht="16.5" customHeight="1">
      <c r="B79" s="33"/>
      <c r="E79" s="274" t="str">
        <f>E9</f>
        <v>SO-05 - Vedlejší rozpočtové náklady</v>
      </c>
      <c r="F79" s="313"/>
      <c r="G79" s="313"/>
      <c r="H79" s="313"/>
      <c r="L79" s="33"/>
    </row>
    <row r="80" spans="2:12" s="1" customFormat="1" ht="6.95" customHeight="1">
      <c r="B80" s="33"/>
      <c r="L80" s="33"/>
    </row>
    <row r="81" spans="2:12" s="1" customFormat="1" ht="12" customHeight="1">
      <c r="B81" s="33"/>
      <c r="C81" s="28" t="s">
        <v>21</v>
      </c>
      <c r="F81" s="26" t="str">
        <f>F12</f>
        <v>Jesenice</v>
      </c>
      <c r="I81" s="28" t="s">
        <v>23</v>
      </c>
      <c r="J81" s="50" t="str">
        <f>IF(J12="","",J12)</f>
        <v>18. 9. 2022</v>
      </c>
      <c r="L81" s="33"/>
    </row>
    <row r="82" spans="2:12" s="1" customFormat="1" ht="6.95" customHeight="1">
      <c r="B82" s="33"/>
      <c r="L82" s="33"/>
    </row>
    <row r="83" spans="2:12" s="1" customFormat="1" ht="15.2" customHeight="1">
      <c r="B83" s="33"/>
      <c r="C83" s="28" t="s">
        <v>25</v>
      </c>
      <c r="F83" s="26" t="str">
        <f>E15</f>
        <v>Energy Benefit Centre a.s.</v>
      </c>
      <c r="I83" s="28" t="s">
        <v>31</v>
      </c>
      <c r="J83" s="31" t="str">
        <f>E21</f>
        <v>Ing. Petr Skala</v>
      </c>
      <c r="L83" s="33"/>
    </row>
    <row r="84" spans="2:12" s="1" customFormat="1" ht="15.2" customHeight="1">
      <c r="B84" s="33"/>
      <c r="C84" s="28" t="s">
        <v>29</v>
      </c>
      <c r="F84" s="26" t="str">
        <f>IF(E18="","",E18)</f>
        <v>Vyplň údaj</v>
      </c>
      <c r="I84" s="28" t="s">
        <v>34</v>
      </c>
      <c r="J84" s="31" t="str">
        <f>E24</f>
        <v xml:space="preserve"> </v>
      </c>
      <c r="L84" s="33"/>
    </row>
    <row r="85" spans="2:12" s="1" customFormat="1" ht="10.35" customHeight="1">
      <c r="B85" s="33"/>
      <c r="L85" s="33"/>
    </row>
    <row r="86" spans="2:20" s="10" customFormat="1" ht="29.25" customHeight="1">
      <c r="B86" s="108"/>
      <c r="C86" s="109" t="s">
        <v>115</v>
      </c>
      <c r="D86" s="110" t="s">
        <v>57</v>
      </c>
      <c r="E86" s="110" t="s">
        <v>53</v>
      </c>
      <c r="F86" s="110" t="s">
        <v>54</v>
      </c>
      <c r="G86" s="110" t="s">
        <v>116</v>
      </c>
      <c r="H86" s="110" t="s">
        <v>117</v>
      </c>
      <c r="I86" s="110" t="s">
        <v>118</v>
      </c>
      <c r="J86" s="110" t="s">
        <v>100</v>
      </c>
      <c r="K86" s="111" t="s">
        <v>119</v>
      </c>
      <c r="L86" s="108"/>
      <c r="M86" s="57" t="s">
        <v>19</v>
      </c>
      <c r="N86" s="58" t="s">
        <v>42</v>
      </c>
      <c r="O86" s="58" t="s">
        <v>120</v>
      </c>
      <c r="P86" s="58" t="s">
        <v>121</v>
      </c>
      <c r="Q86" s="58" t="s">
        <v>122</v>
      </c>
      <c r="R86" s="58" t="s">
        <v>123</v>
      </c>
      <c r="S86" s="58" t="s">
        <v>124</v>
      </c>
      <c r="T86" s="59" t="s">
        <v>125</v>
      </c>
    </row>
    <row r="87" spans="2:63" s="1" customFormat="1" ht="22.9" customHeight="1">
      <c r="B87" s="33"/>
      <c r="C87" s="62" t="s">
        <v>126</v>
      </c>
      <c r="J87" s="112">
        <f>BK87</f>
        <v>0</v>
      </c>
      <c r="L87" s="33"/>
      <c r="M87" s="60"/>
      <c r="N87" s="51"/>
      <c r="O87" s="51"/>
      <c r="P87" s="113">
        <f>P88</f>
        <v>0</v>
      </c>
      <c r="Q87" s="51"/>
      <c r="R87" s="113">
        <f>R88</f>
        <v>0</v>
      </c>
      <c r="S87" s="51"/>
      <c r="T87" s="114">
        <f>T88</f>
        <v>0</v>
      </c>
      <c r="AT87" s="18" t="s">
        <v>71</v>
      </c>
      <c r="AU87" s="18" t="s">
        <v>101</v>
      </c>
      <c r="BK87" s="115">
        <f>BK88</f>
        <v>0</v>
      </c>
    </row>
    <row r="88" spans="2:63" s="11" customFormat="1" ht="25.9" customHeight="1">
      <c r="B88" s="116"/>
      <c r="D88" s="117" t="s">
        <v>71</v>
      </c>
      <c r="E88" s="118" t="s">
        <v>1426</v>
      </c>
      <c r="F88" s="118" t="s">
        <v>93</v>
      </c>
      <c r="I88" s="119"/>
      <c r="J88" s="120">
        <f>BK88</f>
        <v>0</v>
      </c>
      <c r="L88" s="116"/>
      <c r="M88" s="121"/>
      <c r="P88" s="122">
        <f>P89+P94+P111+P114+P117+P120+P123</f>
        <v>0</v>
      </c>
      <c r="R88" s="122">
        <f>R89+R94+R111+R114+R117+R120+R123</f>
        <v>0</v>
      </c>
      <c r="T88" s="123">
        <f>T89+T94+T111+T114+T117+T120+T123</f>
        <v>0</v>
      </c>
      <c r="AR88" s="117" t="s">
        <v>159</v>
      </c>
      <c r="AT88" s="124" t="s">
        <v>71</v>
      </c>
      <c r="AU88" s="124" t="s">
        <v>72</v>
      </c>
      <c r="AY88" s="117" t="s">
        <v>129</v>
      </c>
      <c r="BK88" s="125">
        <f>BK89+BK94+BK111+BK114+BK117+BK120+BK123</f>
        <v>0</v>
      </c>
    </row>
    <row r="89" spans="2:63" s="11" customFormat="1" ht="22.9" customHeight="1">
      <c r="B89" s="116"/>
      <c r="D89" s="117" t="s">
        <v>71</v>
      </c>
      <c r="E89" s="126" t="s">
        <v>1427</v>
      </c>
      <c r="F89" s="126" t="s">
        <v>1428</v>
      </c>
      <c r="I89" s="119"/>
      <c r="J89" s="127">
        <f>BK89</f>
        <v>0</v>
      </c>
      <c r="L89" s="116"/>
      <c r="M89" s="121"/>
      <c r="P89" s="122">
        <f>SUM(P90:P93)</f>
        <v>0</v>
      </c>
      <c r="R89" s="122">
        <f>SUM(R90:R93)</f>
        <v>0</v>
      </c>
      <c r="T89" s="123">
        <f>SUM(T90:T93)</f>
        <v>0</v>
      </c>
      <c r="AR89" s="117" t="s">
        <v>159</v>
      </c>
      <c r="AT89" s="124" t="s">
        <v>71</v>
      </c>
      <c r="AU89" s="124" t="s">
        <v>80</v>
      </c>
      <c r="AY89" s="117" t="s">
        <v>129</v>
      </c>
      <c r="BK89" s="125">
        <f>SUM(BK90:BK93)</f>
        <v>0</v>
      </c>
    </row>
    <row r="90" spans="2:65" s="1" customFormat="1" ht="24.2" customHeight="1">
      <c r="B90" s="33"/>
      <c r="C90" s="128" t="s">
        <v>80</v>
      </c>
      <c r="D90" s="128" t="s">
        <v>132</v>
      </c>
      <c r="E90" s="129" t="s">
        <v>1429</v>
      </c>
      <c r="F90" s="130" t="s">
        <v>1430</v>
      </c>
      <c r="G90" s="131" t="s">
        <v>374</v>
      </c>
      <c r="H90" s="132">
        <v>1</v>
      </c>
      <c r="I90" s="133"/>
      <c r="J90" s="134">
        <f>ROUND(I90*H90,2)</f>
        <v>0</v>
      </c>
      <c r="K90" s="130" t="s">
        <v>136</v>
      </c>
      <c r="L90" s="33"/>
      <c r="M90" s="135" t="s">
        <v>19</v>
      </c>
      <c r="N90" s="136" t="s">
        <v>43</v>
      </c>
      <c r="P90" s="137">
        <f>O90*H90</f>
        <v>0</v>
      </c>
      <c r="Q90" s="137">
        <v>0</v>
      </c>
      <c r="R90" s="137">
        <f>Q90*H90</f>
        <v>0</v>
      </c>
      <c r="S90" s="137">
        <v>0</v>
      </c>
      <c r="T90" s="138">
        <f>S90*H90</f>
        <v>0</v>
      </c>
      <c r="AR90" s="139" t="s">
        <v>1431</v>
      </c>
      <c r="AT90" s="139" t="s">
        <v>132</v>
      </c>
      <c r="AU90" s="139" t="s">
        <v>82</v>
      </c>
      <c r="AY90" s="18" t="s">
        <v>129</v>
      </c>
      <c r="BE90" s="140">
        <f>IF(N90="základní",J90,0)</f>
        <v>0</v>
      </c>
      <c r="BF90" s="140">
        <f>IF(N90="snížená",J90,0)</f>
        <v>0</v>
      </c>
      <c r="BG90" s="140">
        <f>IF(N90="zákl. přenesená",J90,0)</f>
        <v>0</v>
      </c>
      <c r="BH90" s="140">
        <f>IF(N90="sníž. přenesená",J90,0)</f>
        <v>0</v>
      </c>
      <c r="BI90" s="140">
        <f>IF(N90="nulová",J90,0)</f>
        <v>0</v>
      </c>
      <c r="BJ90" s="18" t="s">
        <v>80</v>
      </c>
      <c r="BK90" s="140">
        <f>ROUND(I90*H90,2)</f>
        <v>0</v>
      </c>
      <c r="BL90" s="18" t="s">
        <v>1431</v>
      </c>
      <c r="BM90" s="139" t="s">
        <v>1432</v>
      </c>
    </row>
    <row r="91" spans="2:47" s="1" customFormat="1" ht="11.25">
      <c r="B91" s="33"/>
      <c r="D91" s="141" t="s">
        <v>139</v>
      </c>
      <c r="F91" s="142" t="s">
        <v>1433</v>
      </c>
      <c r="I91" s="143"/>
      <c r="L91" s="33"/>
      <c r="M91" s="144"/>
      <c r="T91" s="54"/>
      <c r="AT91" s="18" t="s">
        <v>139</v>
      </c>
      <c r="AU91" s="18" t="s">
        <v>82</v>
      </c>
    </row>
    <row r="92" spans="2:65" s="1" customFormat="1" ht="21.75" customHeight="1">
      <c r="B92" s="33"/>
      <c r="C92" s="128" t="s">
        <v>82</v>
      </c>
      <c r="D92" s="128" t="s">
        <v>132</v>
      </c>
      <c r="E92" s="129" t="s">
        <v>1434</v>
      </c>
      <c r="F92" s="130" t="s">
        <v>1435</v>
      </c>
      <c r="G92" s="131" t="s">
        <v>374</v>
      </c>
      <c r="H92" s="132">
        <v>1</v>
      </c>
      <c r="I92" s="133"/>
      <c r="J92" s="134">
        <f>ROUND(I92*H92,2)</f>
        <v>0</v>
      </c>
      <c r="K92" s="130" t="s">
        <v>136</v>
      </c>
      <c r="L92" s="33"/>
      <c r="M92" s="135" t="s">
        <v>19</v>
      </c>
      <c r="N92" s="136" t="s">
        <v>43</v>
      </c>
      <c r="P92" s="137">
        <f>O92*H92</f>
        <v>0</v>
      </c>
      <c r="Q92" s="137">
        <v>0</v>
      </c>
      <c r="R92" s="137">
        <f>Q92*H92</f>
        <v>0</v>
      </c>
      <c r="S92" s="137">
        <v>0</v>
      </c>
      <c r="T92" s="138">
        <f>S92*H92</f>
        <v>0</v>
      </c>
      <c r="AR92" s="139" t="s">
        <v>1431</v>
      </c>
      <c r="AT92" s="139" t="s">
        <v>132</v>
      </c>
      <c r="AU92" s="139" t="s">
        <v>82</v>
      </c>
      <c r="AY92" s="18" t="s">
        <v>129</v>
      </c>
      <c r="BE92" s="140">
        <f>IF(N92="základní",J92,0)</f>
        <v>0</v>
      </c>
      <c r="BF92" s="140">
        <f>IF(N92="snížená",J92,0)</f>
        <v>0</v>
      </c>
      <c r="BG92" s="140">
        <f>IF(N92="zákl. přenesená",J92,0)</f>
        <v>0</v>
      </c>
      <c r="BH92" s="140">
        <f>IF(N92="sníž. přenesená",J92,0)</f>
        <v>0</v>
      </c>
      <c r="BI92" s="140">
        <f>IF(N92="nulová",J92,0)</f>
        <v>0</v>
      </c>
      <c r="BJ92" s="18" t="s">
        <v>80</v>
      </c>
      <c r="BK92" s="140">
        <f>ROUND(I92*H92,2)</f>
        <v>0</v>
      </c>
      <c r="BL92" s="18" t="s">
        <v>1431</v>
      </c>
      <c r="BM92" s="139" t="s">
        <v>1436</v>
      </c>
    </row>
    <row r="93" spans="2:47" s="1" customFormat="1" ht="11.25">
      <c r="B93" s="33"/>
      <c r="D93" s="141" t="s">
        <v>139</v>
      </c>
      <c r="F93" s="142" t="s">
        <v>1437</v>
      </c>
      <c r="I93" s="143"/>
      <c r="L93" s="33"/>
      <c r="M93" s="144"/>
      <c r="T93" s="54"/>
      <c r="AT93" s="18" t="s">
        <v>139</v>
      </c>
      <c r="AU93" s="18" t="s">
        <v>82</v>
      </c>
    </row>
    <row r="94" spans="2:63" s="11" customFormat="1" ht="22.9" customHeight="1">
      <c r="B94" s="116"/>
      <c r="D94" s="117" t="s">
        <v>71</v>
      </c>
      <c r="E94" s="126" t="s">
        <v>1438</v>
      </c>
      <c r="F94" s="126" t="s">
        <v>1439</v>
      </c>
      <c r="I94" s="119"/>
      <c r="J94" s="127">
        <f>BK94</f>
        <v>0</v>
      </c>
      <c r="L94" s="116"/>
      <c r="M94" s="121"/>
      <c r="P94" s="122">
        <f>SUM(P95:P110)</f>
        <v>0</v>
      </c>
      <c r="R94" s="122">
        <f>SUM(R95:R110)</f>
        <v>0</v>
      </c>
      <c r="T94" s="123">
        <f>SUM(T95:T110)</f>
        <v>0</v>
      </c>
      <c r="AR94" s="117" t="s">
        <v>159</v>
      </c>
      <c r="AT94" s="124" t="s">
        <v>71</v>
      </c>
      <c r="AU94" s="124" t="s">
        <v>80</v>
      </c>
      <c r="AY94" s="117" t="s">
        <v>129</v>
      </c>
      <c r="BK94" s="125">
        <f>SUM(BK95:BK110)</f>
        <v>0</v>
      </c>
    </row>
    <row r="95" spans="2:65" s="1" customFormat="1" ht="16.5" customHeight="1">
      <c r="B95" s="33"/>
      <c r="C95" s="128" t="s">
        <v>149</v>
      </c>
      <c r="D95" s="128" t="s">
        <v>132</v>
      </c>
      <c r="E95" s="129" t="s">
        <v>1440</v>
      </c>
      <c r="F95" s="130" t="s">
        <v>1441</v>
      </c>
      <c r="G95" s="131" t="s">
        <v>374</v>
      </c>
      <c r="H95" s="132">
        <v>1</v>
      </c>
      <c r="I95" s="133"/>
      <c r="J95" s="134">
        <f>ROUND(I95*H95,2)</f>
        <v>0</v>
      </c>
      <c r="K95" s="130" t="s">
        <v>136</v>
      </c>
      <c r="L95" s="33"/>
      <c r="M95" s="135" t="s">
        <v>19</v>
      </c>
      <c r="N95" s="136" t="s">
        <v>43</v>
      </c>
      <c r="P95" s="137">
        <f>O95*H95</f>
        <v>0</v>
      </c>
      <c r="Q95" s="137">
        <v>0</v>
      </c>
      <c r="R95" s="137">
        <f>Q95*H95</f>
        <v>0</v>
      </c>
      <c r="S95" s="137">
        <v>0</v>
      </c>
      <c r="T95" s="138">
        <f>S95*H95</f>
        <v>0</v>
      </c>
      <c r="AR95" s="139" t="s">
        <v>1431</v>
      </c>
      <c r="AT95" s="139" t="s">
        <v>132</v>
      </c>
      <c r="AU95" s="139" t="s">
        <v>82</v>
      </c>
      <c r="AY95" s="18" t="s">
        <v>129</v>
      </c>
      <c r="BE95" s="140">
        <f>IF(N95="základní",J95,0)</f>
        <v>0</v>
      </c>
      <c r="BF95" s="140">
        <f>IF(N95="snížená",J95,0)</f>
        <v>0</v>
      </c>
      <c r="BG95" s="140">
        <f>IF(N95="zákl. přenesená",J95,0)</f>
        <v>0</v>
      </c>
      <c r="BH95" s="140">
        <f>IF(N95="sníž. přenesená",J95,0)</f>
        <v>0</v>
      </c>
      <c r="BI95" s="140">
        <f>IF(N95="nulová",J95,0)</f>
        <v>0</v>
      </c>
      <c r="BJ95" s="18" t="s">
        <v>80</v>
      </c>
      <c r="BK95" s="140">
        <f>ROUND(I95*H95,2)</f>
        <v>0</v>
      </c>
      <c r="BL95" s="18" t="s">
        <v>1431</v>
      </c>
      <c r="BM95" s="139" t="s">
        <v>1442</v>
      </c>
    </row>
    <row r="96" spans="2:47" s="1" customFormat="1" ht="11.25">
      <c r="B96" s="33"/>
      <c r="D96" s="141" t="s">
        <v>139</v>
      </c>
      <c r="F96" s="142" t="s">
        <v>1443</v>
      </c>
      <c r="I96" s="143"/>
      <c r="L96" s="33"/>
      <c r="M96" s="144"/>
      <c r="T96" s="54"/>
      <c r="AT96" s="18" t="s">
        <v>139</v>
      </c>
      <c r="AU96" s="18" t="s">
        <v>82</v>
      </c>
    </row>
    <row r="97" spans="2:65" s="1" customFormat="1" ht="16.5" customHeight="1">
      <c r="B97" s="33"/>
      <c r="C97" s="128" t="s">
        <v>137</v>
      </c>
      <c r="D97" s="128" t="s">
        <v>132</v>
      </c>
      <c r="E97" s="129" t="s">
        <v>1444</v>
      </c>
      <c r="F97" s="130" t="s">
        <v>1445</v>
      </c>
      <c r="G97" s="131" t="s">
        <v>374</v>
      </c>
      <c r="H97" s="132">
        <v>1</v>
      </c>
      <c r="I97" s="133"/>
      <c r="J97" s="134">
        <f>ROUND(I97*H97,2)</f>
        <v>0</v>
      </c>
      <c r="K97" s="130" t="s">
        <v>136</v>
      </c>
      <c r="L97" s="33"/>
      <c r="M97" s="135" t="s">
        <v>19</v>
      </c>
      <c r="N97" s="136" t="s">
        <v>43</v>
      </c>
      <c r="P97" s="137">
        <f>O97*H97</f>
        <v>0</v>
      </c>
      <c r="Q97" s="137">
        <v>0</v>
      </c>
      <c r="R97" s="137">
        <f>Q97*H97</f>
        <v>0</v>
      </c>
      <c r="S97" s="137">
        <v>0</v>
      </c>
      <c r="T97" s="138">
        <f>S97*H97</f>
        <v>0</v>
      </c>
      <c r="AR97" s="139" t="s">
        <v>1431</v>
      </c>
      <c r="AT97" s="139" t="s">
        <v>132</v>
      </c>
      <c r="AU97" s="139" t="s">
        <v>82</v>
      </c>
      <c r="AY97" s="18" t="s">
        <v>129</v>
      </c>
      <c r="BE97" s="140">
        <f>IF(N97="základní",J97,0)</f>
        <v>0</v>
      </c>
      <c r="BF97" s="140">
        <f>IF(N97="snížená",J97,0)</f>
        <v>0</v>
      </c>
      <c r="BG97" s="140">
        <f>IF(N97="zákl. přenesená",J97,0)</f>
        <v>0</v>
      </c>
      <c r="BH97" s="140">
        <f>IF(N97="sníž. přenesená",J97,0)</f>
        <v>0</v>
      </c>
      <c r="BI97" s="140">
        <f>IF(N97="nulová",J97,0)</f>
        <v>0</v>
      </c>
      <c r="BJ97" s="18" t="s">
        <v>80</v>
      </c>
      <c r="BK97" s="140">
        <f>ROUND(I97*H97,2)</f>
        <v>0</v>
      </c>
      <c r="BL97" s="18" t="s">
        <v>1431</v>
      </c>
      <c r="BM97" s="139" t="s">
        <v>1446</v>
      </c>
    </row>
    <row r="98" spans="2:47" s="1" customFormat="1" ht="11.25">
      <c r="B98" s="33"/>
      <c r="D98" s="141" t="s">
        <v>139</v>
      </c>
      <c r="F98" s="142" t="s">
        <v>1447</v>
      </c>
      <c r="I98" s="143"/>
      <c r="L98" s="33"/>
      <c r="M98" s="144"/>
      <c r="T98" s="54"/>
      <c r="AT98" s="18" t="s">
        <v>139</v>
      </c>
      <c r="AU98" s="18" t="s">
        <v>82</v>
      </c>
    </row>
    <row r="99" spans="2:65" s="1" customFormat="1" ht="16.5" customHeight="1">
      <c r="B99" s="33"/>
      <c r="C99" s="128" t="s">
        <v>159</v>
      </c>
      <c r="D99" s="128" t="s">
        <v>132</v>
      </c>
      <c r="E99" s="129" t="s">
        <v>1448</v>
      </c>
      <c r="F99" s="130" t="s">
        <v>1449</v>
      </c>
      <c r="G99" s="131" t="s">
        <v>374</v>
      </c>
      <c r="H99" s="132">
        <v>1</v>
      </c>
      <c r="I99" s="133"/>
      <c r="J99" s="134">
        <f>ROUND(I99*H99,2)</f>
        <v>0</v>
      </c>
      <c r="K99" s="130" t="s">
        <v>136</v>
      </c>
      <c r="L99" s="33"/>
      <c r="M99" s="135" t="s">
        <v>19</v>
      </c>
      <c r="N99" s="136" t="s">
        <v>43</v>
      </c>
      <c r="P99" s="137">
        <f>O99*H99</f>
        <v>0</v>
      </c>
      <c r="Q99" s="137">
        <v>0</v>
      </c>
      <c r="R99" s="137">
        <f>Q99*H99</f>
        <v>0</v>
      </c>
      <c r="S99" s="137">
        <v>0</v>
      </c>
      <c r="T99" s="138">
        <f>S99*H99</f>
        <v>0</v>
      </c>
      <c r="AR99" s="139" t="s">
        <v>1431</v>
      </c>
      <c r="AT99" s="139" t="s">
        <v>132</v>
      </c>
      <c r="AU99" s="139" t="s">
        <v>82</v>
      </c>
      <c r="AY99" s="18" t="s">
        <v>129</v>
      </c>
      <c r="BE99" s="140">
        <f>IF(N99="základní",J99,0)</f>
        <v>0</v>
      </c>
      <c r="BF99" s="140">
        <f>IF(N99="snížená",J99,0)</f>
        <v>0</v>
      </c>
      <c r="BG99" s="140">
        <f>IF(N99="zákl. přenesená",J99,0)</f>
        <v>0</v>
      </c>
      <c r="BH99" s="140">
        <f>IF(N99="sníž. přenesená",J99,0)</f>
        <v>0</v>
      </c>
      <c r="BI99" s="140">
        <f>IF(N99="nulová",J99,0)</f>
        <v>0</v>
      </c>
      <c r="BJ99" s="18" t="s">
        <v>80</v>
      </c>
      <c r="BK99" s="140">
        <f>ROUND(I99*H99,2)</f>
        <v>0</v>
      </c>
      <c r="BL99" s="18" t="s">
        <v>1431</v>
      </c>
      <c r="BM99" s="139" t="s">
        <v>1450</v>
      </c>
    </row>
    <row r="100" spans="2:47" s="1" customFormat="1" ht="11.25">
      <c r="B100" s="33"/>
      <c r="D100" s="141" t="s">
        <v>139</v>
      </c>
      <c r="F100" s="142" t="s">
        <v>1451</v>
      </c>
      <c r="I100" s="143"/>
      <c r="L100" s="33"/>
      <c r="M100" s="144"/>
      <c r="T100" s="54"/>
      <c r="AT100" s="18" t="s">
        <v>139</v>
      </c>
      <c r="AU100" s="18" t="s">
        <v>82</v>
      </c>
    </row>
    <row r="101" spans="2:65" s="1" customFormat="1" ht="24.2" customHeight="1">
      <c r="B101" s="33"/>
      <c r="C101" s="128" t="s">
        <v>166</v>
      </c>
      <c r="D101" s="128" t="s">
        <v>132</v>
      </c>
      <c r="E101" s="129" t="s">
        <v>1452</v>
      </c>
      <c r="F101" s="130" t="s">
        <v>1453</v>
      </c>
      <c r="G101" s="131" t="s">
        <v>374</v>
      </c>
      <c r="H101" s="132">
        <v>1</v>
      </c>
      <c r="I101" s="133"/>
      <c r="J101" s="134">
        <f>ROUND(I101*H101,2)</f>
        <v>0</v>
      </c>
      <c r="K101" s="130" t="s">
        <v>136</v>
      </c>
      <c r="L101" s="33"/>
      <c r="M101" s="135" t="s">
        <v>19</v>
      </c>
      <c r="N101" s="136" t="s">
        <v>43</v>
      </c>
      <c r="P101" s="137">
        <f>O101*H101</f>
        <v>0</v>
      </c>
      <c r="Q101" s="137">
        <v>0</v>
      </c>
      <c r="R101" s="137">
        <f>Q101*H101</f>
        <v>0</v>
      </c>
      <c r="S101" s="137">
        <v>0</v>
      </c>
      <c r="T101" s="138">
        <f>S101*H101</f>
        <v>0</v>
      </c>
      <c r="AR101" s="139" t="s">
        <v>1431</v>
      </c>
      <c r="AT101" s="139" t="s">
        <v>132</v>
      </c>
      <c r="AU101" s="139" t="s">
        <v>82</v>
      </c>
      <c r="AY101" s="18" t="s">
        <v>129</v>
      </c>
      <c r="BE101" s="140">
        <f>IF(N101="základní",J101,0)</f>
        <v>0</v>
      </c>
      <c r="BF101" s="140">
        <f>IF(N101="snížená",J101,0)</f>
        <v>0</v>
      </c>
      <c r="BG101" s="140">
        <f>IF(N101="zákl. přenesená",J101,0)</f>
        <v>0</v>
      </c>
      <c r="BH101" s="140">
        <f>IF(N101="sníž. přenesená",J101,0)</f>
        <v>0</v>
      </c>
      <c r="BI101" s="140">
        <f>IF(N101="nulová",J101,0)</f>
        <v>0</v>
      </c>
      <c r="BJ101" s="18" t="s">
        <v>80</v>
      </c>
      <c r="BK101" s="140">
        <f>ROUND(I101*H101,2)</f>
        <v>0</v>
      </c>
      <c r="BL101" s="18" t="s">
        <v>1431</v>
      </c>
      <c r="BM101" s="139" t="s">
        <v>1454</v>
      </c>
    </row>
    <row r="102" spans="2:47" s="1" customFormat="1" ht="11.25">
      <c r="B102" s="33"/>
      <c r="D102" s="141" t="s">
        <v>139</v>
      </c>
      <c r="F102" s="142" t="s">
        <v>1455</v>
      </c>
      <c r="I102" s="143"/>
      <c r="L102" s="33"/>
      <c r="M102" s="144"/>
      <c r="T102" s="54"/>
      <c r="AT102" s="18" t="s">
        <v>139</v>
      </c>
      <c r="AU102" s="18" t="s">
        <v>82</v>
      </c>
    </row>
    <row r="103" spans="2:65" s="1" customFormat="1" ht="16.5" customHeight="1">
      <c r="B103" s="33"/>
      <c r="C103" s="128" t="s">
        <v>172</v>
      </c>
      <c r="D103" s="128" t="s">
        <v>132</v>
      </c>
      <c r="E103" s="129" t="s">
        <v>1456</v>
      </c>
      <c r="F103" s="130" t="s">
        <v>1457</v>
      </c>
      <c r="G103" s="131" t="s">
        <v>374</v>
      </c>
      <c r="H103" s="132">
        <v>1</v>
      </c>
      <c r="I103" s="133"/>
      <c r="J103" s="134">
        <f>ROUND(I103*H103,2)</f>
        <v>0</v>
      </c>
      <c r="K103" s="130" t="s">
        <v>136</v>
      </c>
      <c r="L103" s="33"/>
      <c r="M103" s="135" t="s">
        <v>19</v>
      </c>
      <c r="N103" s="136" t="s">
        <v>43</v>
      </c>
      <c r="P103" s="137">
        <f>O103*H103</f>
        <v>0</v>
      </c>
      <c r="Q103" s="137">
        <v>0</v>
      </c>
      <c r="R103" s="137">
        <f>Q103*H103</f>
        <v>0</v>
      </c>
      <c r="S103" s="137">
        <v>0</v>
      </c>
      <c r="T103" s="138">
        <f>S103*H103</f>
        <v>0</v>
      </c>
      <c r="AR103" s="139" t="s">
        <v>1431</v>
      </c>
      <c r="AT103" s="139" t="s">
        <v>132</v>
      </c>
      <c r="AU103" s="139" t="s">
        <v>82</v>
      </c>
      <c r="AY103" s="18" t="s">
        <v>129</v>
      </c>
      <c r="BE103" s="140">
        <f>IF(N103="základní",J103,0)</f>
        <v>0</v>
      </c>
      <c r="BF103" s="140">
        <f>IF(N103="snížená",J103,0)</f>
        <v>0</v>
      </c>
      <c r="BG103" s="140">
        <f>IF(N103="zákl. přenesená",J103,0)</f>
        <v>0</v>
      </c>
      <c r="BH103" s="140">
        <f>IF(N103="sníž. přenesená",J103,0)</f>
        <v>0</v>
      </c>
      <c r="BI103" s="140">
        <f>IF(N103="nulová",J103,0)</f>
        <v>0</v>
      </c>
      <c r="BJ103" s="18" t="s">
        <v>80</v>
      </c>
      <c r="BK103" s="140">
        <f>ROUND(I103*H103,2)</f>
        <v>0</v>
      </c>
      <c r="BL103" s="18" t="s">
        <v>1431</v>
      </c>
      <c r="BM103" s="139" t="s">
        <v>1458</v>
      </c>
    </row>
    <row r="104" spans="2:47" s="1" customFormat="1" ht="11.25">
      <c r="B104" s="33"/>
      <c r="D104" s="141" t="s">
        <v>139</v>
      </c>
      <c r="F104" s="142" t="s">
        <v>1459</v>
      </c>
      <c r="I104" s="143"/>
      <c r="L104" s="33"/>
      <c r="M104" s="144"/>
      <c r="T104" s="54"/>
      <c r="AT104" s="18" t="s">
        <v>139</v>
      </c>
      <c r="AU104" s="18" t="s">
        <v>82</v>
      </c>
    </row>
    <row r="105" spans="2:65" s="1" customFormat="1" ht="16.5" customHeight="1">
      <c r="B105" s="33"/>
      <c r="C105" s="128" t="s">
        <v>179</v>
      </c>
      <c r="D105" s="128" t="s">
        <v>132</v>
      </c>
      <c r="E105" s="129" t="s">
        <v>1460</v>
      </c>
      <c r="F105" s="130" t="s">
        <v>1461</v>
      </c>
      <c r="G105" s="131" t="s">
        <v>374</v>
      </c>
      <c r="H105" s="132">
        <v>1</v>
      </c>
      <c r="I105" s="133"/>
      <c r="J105" s="134">
        <f>ROUND(I105*H105,2)</f>
        <v>0</v>
      </c>
      <c r="K105" s="130" t="s">
        <v>136</v>
      </c>
      <c r="L105" s="33"/>
      <c r="M105" s="135" t="s">
        <v>19</v>
      </c>
      <c r="N105" s="136" t="s">
        <v>43</v>
      </c>
      <c r="P105" s="137">
        <f>O105*H105</f>
        <v>0</v>
      </c>
      <c r="Q105" s="137">
        <v>0</v>
      </c>
      <c r="R105" s="137">
        <f>Q105*H105</f>
        <v>0</v>
      </c>
      <c r="S105" s="137">
        <v>0</v>
      </c>
      <c r="T105" s="138">
        <f>S105*H105</f>
        <v>0</v>
      </c>
      <c r="AR105" s="139" t="s">
        <v>1431</v>
      </c>
      <c r="AT105" s="139" t="s">
        <v>132</v>
      </c>
      <c r="AU105" s="139" t="s">
        <v>82</v>
      </c>
      <c r="AY105" s="18" t="s">
        <v>129</v>
      </c>
      <c r="BE105" s="140">
        <f>IF(N105="základní",J105,0)</f>
        <v>0</v>
      </c>
      <c r="BF105" s="140">
        <f>IF(N105="snížená",J105,0)</f>
        <v>0</v>
      </c>
      <c r="BG105" s="140">
        <f>IF(N105="zákl. přenesená",J105,0)</f>
        <v>0</v>
      </c>
      <c r="BH105" s="140">
        <f>IF(N105="sníž. přenesená",J105,0)</f>
        <v>0</v>
      </c>
      <c r="BI105" s="140">
        <f>IF(N105="nulová",J105,0)</f>
        <v>0</v>
      </c>
      <c r="BJ105" s="18" t="s">
        <v>80</v>
      </c>
      <c r="BK105" s="140">
        <f>ROUND(I105*H105,2)</f>
        <v>0</v>
      </c>
      <c r="BL105" s="18" t="s">
        <v>1431</v>
      </c>
      <c r="BM105" s="139" t="s">
        <v>1462</v>
      </c>
    </row>
    <row r="106" spans="2:47" s="1" customFormat="1" ht="11.25">
      <c r="B106" s="33"/>
      <c r="D106" s="141" t="s">
        <v>139</v>
      </c>
      <c r="F106" s="142" t="s">
        <v>1463</v>
      </c>
      <c r="I106" s="143"/>
      <c r="L106" s="33"/>
      <c r="M106" s="144"/>
      <c r="T106" s="54"/>
      <c r="AT106" s="18" t="s">
        <v>139</v>
      </c>
      <c r="AU106" s="18" t="s">
        <v>82</v>
      </c>
    </row>
    <row r="107" spans="2:65" s="1" customFormat="1" ht="16.5" customHeight="1">
      <c r="B107" s="33"/>
      <c r="C107" s="128" t="s">
        <v>130</v>
      </c>
      <c r="D107" s="128" t="s">
        <v>132</v>
      </c>
      <c r="E107" s="129" t="s">
        <v>1464</v>
      </c>
      <c r="F107" s="130" t="s">
        <v>1465</v>
      </c>
      <c r="G107" s="131" t="s">
        <v>374</v>
      </c>
      <c r="H107" s="132">
        <v>1</v>
      </c>
      <c r="I107" s="133"/>
      <c r="J107" s="134">
        <f>ROUND(I107*H107,2)</f>
        <v>0</v>
      </c>
      <c r="K107" s="130" t="s">
        <v>136</v>
      </c>
      <c r="L107" s="33"/>
      <c r="M107" s="135" t="s">
        <v>19</v>
      </c>
      <c r="N107" s="136" t="s">
        <v>43</v>
      </c>
      <c r="P107" s="137">
        <f>O107*H107</f>
        <v>0</v>
      </c>
      <c r="Q107" s="137">
        <v>0</v>
      </c>
      <c r="R107" s="137">
        <f>Q107*H107</f>
        <v>0</v>
      </c>
      <c r="S107" s="137">
        <v>0</v>
      </c>
      <c r="T107" s="138">
        <f>S107*H107</f>
        <v>0</v>
      </c>
      <c r="AR107" s="139" t="s">
        <v>1431</v>
      </c>
      <c r="AT107" s="139" t="s">
        <v>132</v>
      </c>
      <c r="AU107" s="139" t="s">
        <v>82</v>
      </c>
      <c r="AY107" s="18" t="s">
        <v>129</v>
      </c>
      <c r="BE107" s="140">
        <f>IF(N107="základní",J107,0)</f>
        <v>0</v>
      </c>
      <c r="BF107" s="140">
        <f>IF(N107="snížená",J107,0)</f>
        <v>0</v>
      </c>
      <c r="BG107" s="140">
        <f>IF(N107="zákl. přenesená",J107,0)</f>
        <v>0</v>
      </c>
      <c r="BH107" s="140">
        <f>IF(N107="sníž. přenesená",J107,0)</f>
        <v>0</v>
      </c>
      <c r="BI107" s="140">
        <f>IF(N107="nulová",J107,0)</f>
        <v>0</v>
      </c>
      <c r="BJ107" s="18" t="s">
        <v>80</v>
      </c>
      <c r="BK107" s="140">
        <f>ROUND(I107*H107,2)</f>
        <v>0</v>
      </c>
      <c r="BL107" s="18" t="s">
        <v>1431</v>
      </c>
      <c r="BM107" s="139" t="s">
        <v>1466</v>
      </c>
    </row>
    <row r="108" spans="2:47" s="1" customFormat="1" ht="11.25">
      <c r="B108" s="33"/>
      <c r="D108" s="141" t="s">
        <v>139</v>
      </c>
      <c r="F108" s="142" t="s">
        <v>1467</v>
      </c>
      <c r="I108" s="143"/>
      <c r="L108" s="33"/>
      <c r="M108" s="144"/>
      <c r="T108" s="54"/>
      <c r="AT108" s="18" t="s">
        <v>139</v>
      </c>
      <c r="AU108" s="18" t="s">
        <v>82</v>
      </c>
    </row>
    <row r="109" spans="2:65" s="1" customFormat="1" ht="16.5" customHeight="1">
      <c r="B109" s="33"/>
      <c r="C109" s="128" t="s">
        <v>195</v>
      </c>
      <c r="D109" s="128" t="s">
        <v>132</v>
      </c>
      <c r="E109" s="129" t="s">
        <v>1468</v>
      </c>
      <c r="F109" s="130" t="s">
        <v>1469</v>
      </c>
      <c r="G109" s="131" t="s">
        <v>374</v>
      </c>
      <c r="H109" s="132">
        <v>1</v>
      </c>
      <c r="I109" s="133"/>
      <c r="J109" s="134">
        <f>ROUND(I109*H109,2)</f>
        <v>0</v>
      </c>
      <c r="K109" s="130" t="s">
        <v>136</v>
      </c>
      <c r="L109" s="33"/>
      <c r="M109" s="135" t="s">
        <v>19</v>
      </c>
      <c r="N109" s="136" t="s">
        <v>43</v>
      </c>
      <c r="P109" s="137">
        <f>O109*H109</f>
        <v>0</v>
      </c>
      <c r="Q109" s="137">
        <v>0</v>
      </c>
      <c r="R109" s="137">
        <f>Q109*H109</f>
        <v>0</v>
      </c>
      <c r="S109" s="137">
        <v>0</v>
      </c>
      <c r="T109" s="138">
        <f>S109*H109</f>
        <v>0</v>
      </c>
      <c r="AR109" s="139" t="s">
        <v>1431</v>
      </c>
      <c r="AT109" s="139" t="s">
        <v>132</v>
      </c>
      <c r="AU109" s="139" t="s">
        <v>82</v>
      </c>
      <c r="AY109" s="18" t="s">
        <v>129</v>
      </c>
      <c r="BE109" s="140">
        <f>IF(N109="základní",J109,0)</f>
        <v>0</v>
      </c>
      <c r="BF109" s="140">
        <f>IF(N109="snížená",J109,0)</f>
        <v>0</v>
      </c>
      <c r="BG109" s="140">
        <f>IF(N109="zákl. přenesená",J109,0)</f>
        <v>0</v>
      </c>
      <c r="BH109" s="140">
        <f>IF(N109="sníž. přenesená",J109,0)</f>
        <v>0</v>
      </c>
      <c r="BI109" s="140">
        <f>IF(N109="nulová",J109,0)</f>
        <v>0</v>
      </c>
      <c r="BJ109" s="18" t="s">
        <v>80</v>
      </c>
      <c r="BK109" s="140">
        <f>ROUND(I109*H109,2)</f>
        <v>0</v>
      </c>
      <c r="BL109" s="18" t="s">
        <v>1431</v>
      </c>
      <c r="BM109" s="139" t="s">
        <v>1470</v>
      </c>
    </row>
    <row r="110" spans="2:47" s="1" customFormat="1" ht="11.25">
      <c r="B110" s="33"/>
      <c r="D110" s="141" t="s">
        <v>139</v>
      </c>
      <c r="F110" s="142" t="s">
        <v>1471</v>
      </c>
      <c r="I110" s="143"/>
      <c r="L110" s="33"/>
      <c r="M110" s="144"/>
      <c r="T110" s="54"/>
      <c r="AT110" s="18" t="s">
        <v>139</v>
      </c>
      <c r="AU110" s="18" t="s">
        <v>82</v>
      </c>
    </row>
    <row r="111" spans="2:63" s="11" customFormat="1" ht="22.9" customHeight="1">
      <c r="B111" s="116"/>
      <c r="D111" s="117" t="s">
        <v>71</v>
      </c>
      <c r="E111" s="126" t="s">
        <v>1472</v>
      </c>
      <c r="F111" s="126" t="s">
        <v>1473</v>
      </c>
      <c r="I111" s="119"/>
      <c r="J111" s="127">
        <f>BK111</f>
        <v>0</v>
      </c>
      <c r="L111" s="116"/>
      <c r="M111" s="121"/>
      <c r="P111" s="122">
        <f>SUM(P112:P113)</f>
        <v>0</v>
      </c>
      <c r="R111" s="122">
        <f>SUM(R112:R113)</f>
        <v>0</v>
      </c>
      <c r="T111" s="123">
        <f>SUM(T112:T113)</f>
        <v>0</v>
      </c>
      <c r="AR111" s="117" t="s">
        <v>159</v>
      </c>
      <c r="AT111" s="124" t="s">
        <v>71</v>
      </c>
      <c r="AU111" s="124" t="s">
        <v>80</v>
      </c>
      <c r="AY111" s="117" t="s">
        <v>129</v>
      </c>
      <c r="BK111" s="125">
        <f>SUM(BK112:BK113)</f>
        <v>0</v>
      </c>
    </row>
    <row r="112" spans="2:65" s="1" customFormat="1" ht="21.75" customHeight="1">
      <c r="B112" s="33"/>
      <c r="C112" s="128" t="s">
        <v>201</v>
      </c>
      <c r="D112" s="128" t="s">
        <v>132</v>
      </c>
      <c r="E112" s="129" t="s">
        <v>1474</v>
      </c>
      <c r="F112" s="130" t="s">
        <v>1475</v>
      </c>
      <c r="G112" s="131" t="s">
        <v>374</v>
      </c>
      <c r="H112" s="132">
        <v>1</v>
      </c>
      <c r="I112" s="133"/>
      <c r="J112" s="134">
        <f>ROUND(I112*H112,2)</f>
        <v>0</v>
      </c>
      <c r="K112" s="130" t="s">
        <v>136</v>
      </c>
      <c r="L112" s="33"/>
      <c r="M112" s="135" t="s">
        <v>19</v>
      </c>
      <c r="N112" s="136" t="s">
        <v>43</v>
      </c>
      <c r="P112" s="137">
        <f>O112*H112</f>
        <v>0</v>
      </c>
      <c r="Q112" s="137">
        <v>0</v>
      </c>
      <c r="R112" s="137">
        <f>Q112*H112</f>
        <v>0</v>
      </c>
      <c r="S112" s="137">
        <v>0</v>
      </c>
      <c r="T112" s="138">
        <f>S112*H112</f>
        <v>0</v>
      </c>
      <c r="AR112" s="139" t="s">
        <v>1431</v>
      </c>
      <c r="AT112" s="139" t="s">
        <v>132</v>
      </c>
      <c r="AU112" s="139" t="s">
        <v>82</v>
      </c>
      <c r="AY112" s="18" t="s">
        <v>129</v>
      </c>
      <c r="BE112" s="140">
        <f>IF(N112="základní",J112,0)</f>
        <v>0</v>
      </c>
      <c r="BF112" s="140">
        <f>IF(N112="snížená",J112,0)</f>
        <v>0</v>
      </c>
      <c r="BG112" s="140">
        <f>IF(N112="zákl. přenesená",J112,0)</f>
        <v>0</v>
      </c>
      <c r="BH112" s="140">
        <f>IF(N112="sníž. přenesená",J112,0)</f>
        <v>0</v>
      </c>
      <c r="BI112" s="140">
        <f>IF(N112="nulová",J112,0)</f>
        <v>0</v>
      </c>
      <c r="BJ112" s="18" t="s">
        <v>80</v>
      </c>
      <c r="BK112" s="140">
        <f>ROUND(I112*H112,2)</f>
        <v>0</v>
      </c>
      <c r="BL112" s="18" t="s">
        <v>1431</v>
      </c>
      <c r="BM112" s="139" t="s">
        <v>1476</v>
      </c>
    </row>
    <row r="113" spans="2:47" s="1" customFormat="1" ht="11.25">
      <c r="B113" s="33"/>
      <c r="D113" s="141" t="s">
        <v>139</v>
      </c>
      <c r="F113" s="142" t="s">
        <v>1477</v>
      </c>
      <c r="I113" s="143"/>
      <c r="L113" s="33"/>
      <c r="M113" s="144"/>
      <c r="T113" s="54"/>
      <c r="AT113" s="18" t="s">
        <v>139</v>
      </c>
      <c r="AU113" s="18" t="s">
        <v>82</v>
      </c>
    </row>
    <row r="114" spans="2:63" s="11" customFormat="1" ht="22.9" customHeight="1">
      <c r="B114" s="116"/>
      <c r="D114" s="117" t="s">
        <v>71</v>
      </c>
      <c r="E114" s="126" t="s">
        <v>1478</v>
      </c>
      <c r="F114" s="126" t="s">
        <v>1479</v>
      </c>
      <c r="I114" s="119"/>
      <c r="J114" s="127">
        <f>BK114</f>
        <v>0</v>
      </c>
      <c r="L114" s="116"/>
      <c r="M114" s="121"/>
      <c r="P114" s="122">
        <f>SUM(P115:P116)</f>
        <v>0</v>
      </c>
      <c r="R114" s="122">
        <f>SUM(R115:R116)</f>
        <v>0</v>
      </c>
      <c r="T114" s="123">
        <f>SUM(T115:T116)</f>
        <v>0</v>
      </c>
      <c r="AR114" s="117" t="s">
        <v>159</v>
      </c>
      <c r="AT114" s="124" t="s">
        <v>71</v>
      </c>
      <c r="AU114" s="124" t="s">
        <v>80</v>
      </c>
      <c r="AY114" s="117" t="s">
        <v>129</v>
      </c>
      <c r="BK114" s="125">
        <f>SUM(BK115:BK116)</f>
        <v>0</v>
      </c>
    </row>
    <row r="115" spans="2:65" s="1" customFormat="1" ht="16.5" customHeight="1">
      <c r="B115" s="33"/>
      <c r="C115" s="128" t="s">
        <v>207</v>
      </c>
      <c r="D115" s="128" t="s">
        <v>132</v>
      </c>
      <c r="E115" s="129" t="s">
        <v>1480</v>
      </c>
      <c r="F115" s="130" t="s">
        <v>1481</v>
      </c>
      <c r="G115" s="131" t="s">
        <v>374</v>
      </c>
      <c r="H115" s="132">
        <v>1</v>
      </c>
      <c r="I115" s="133"/>
      <c r="J115" s="134">
        <f>ROUND(I115*H115,2)</f>
        <v>0</v>
      </c>
      <c r="K115" s="130" t="s">
        <v>136</v>
      </c>
      <c r="L115" s="33"/>
      <c r="M115" s="135" t="s">
        <v>19</v>
      </c>
      <c r="N115" s="136" t="s">
        <v>43</v>
      </c>
      <c r="P115" s="137">
        <f>O115*H115</f>
        <v>0</v>
      </c>
      <c r="Q115" s="137">
        <v>0</v>
      </c>
      <c r="R115" s="137">
        <f>Q115*H115</f>
        <v>0</v>
      </c>
      <c r="S115" s="137">
        <v>0</v>
      </c>
      <c r="T115" s="138">
        <f>S115*H115</f>
        <v>0</v>
      </c>
      <c r="AR115" s="139" t="s">
        <v>1431</v>
      </c>
      <c r="AT115" s="139" t="s">
        <v>132</v>
      </c>
      <c r="AU115" s="139" t="s">
        <v>82</v>
      </c>
      <c r="AY115" s="18" t="s">
        <v>129</v>
      </c>
      <c r="BE115" s="140">
        <f>IF(N115="základní",J115,0)</f>
        <v>0</v>
      </c>
      <c r="BF115" s="140">
        <f>IF(N115="snížená",J115,0)</f>
        <v>0</v>
      </c>
      <c r="BG115" s="140">
        <f>IF(N115="zákl. přenesená",J115,0)</f>
        <v>0</v>
      </c>
      <c r="BH115" s="140">
        <f>IF(N115="sníž. přenesená",J115,0)</f>
        <v>0</v>
      </c>
      <c r="BI115" s="140">
        <f>IF(N115="nulová",J115,0)</f>
        <v>0</v>
      </c>
      <c r="BJ115" s="18" t="s">
        <v>80</v>
      </c>
      <c r="BK115" s="140">
        <f>ROUND(I115*H115,2)</f>
        <v>0</v>
      </c>
      <c r="BL115" s="18" t="s">
        <v>1431</v>
      </c>
      <c r="BM115" s="139" t="s">
        <v>1482</v>
      </c>
    </row>
    <row r="116" spans="2:47" s="1" customFormat="1" ht="11.25">
      <c r="B116" s="33"/>
      <c r="D116" s="141" t="s">
        <v>139</v>
      </c>
      <c r="F116" s="142" t="s">
        <v>1483</v>
      </c>
      <c r="I116" s="143"/>
      <c r="L116" s="33"/>
      <c r="M116" s="144"/>
      <c r="T116" s="54"/>
      <c r="AT116" s="18" t="s">
        <v>139</v>
      </c>
      <c r="AU116" s="18" t="s">
        <v>82</v>
      </c>
    </row>
    <row r="117" spans="2:63" s="11" customFormat="1" ht="22.9" customHeight="1">
      <c r="B117" s="116"/>
      <c r="D117" s="117" t="s">
        <v>71</v>
      </c>
      <c r="E117" s="126" t="s">
        <v>1484</v>
      </c>
      <c r="F117" s="126" t="s">
        <v>1485</v>
      </c>
      <c r="I117" s="119"/>
      <c r="J117" s="127">
        <f>BK117</f>
        <v>0</v>
      </c>
      <c r="L117" s="116"/>
      <c r="M117" s="121"/>
      <c r="P117" s="122">
        <f>SUM(P118:P119)</f>
        <v>0</v>
      </c>
      <c r="R117" s="122">
        <f>SUM(R118:R119)</f>
        <v>0</v>
      </c>
      <c r="T117" s="123">
        <f>SUM(T118:T119)</f>
        <v>0</v>
      </c>
      <c r="AR117" s="117" t="s">
        <v>159</v>
      </c>
      <c r="AT117" s="124" t="s">
        <v>71</v>
      </c>
      <c r="AU117" s="124" t="s">
        <v>80</v>
      </c>
      <c r="AY117" s="117" t="s">
        <v>129</v>
      </c>
      <c r="BK117" s="125">
        <f>SUM(BK118:BK119)</f>
        <v>0</v>
      </c>
    </row>
    <row r="118" spans="2:65" s="1" customFormat="1" ht="24.2" customHeight="1">
      <c r="B118" s="33"/>
      <c r="C118" s="128" t="s">
        <v>213</v>
      </c>
      <c r="D118" s="128" t="s">
        <v>132</v>
      </c>
      <c r="E118" s="129" t="s">
        <v>1486</v>
      </c>
      <c r="F118" s="130" t="s">
        <v>1487</v>
      </c>
      <c r="G118" s="131" t="s">
        <v>374</v>
      </c>
      <c r="H118" s="132">
        <v>1</v>
      </c>
      <c r="I118" s="133"/>
      <c r="J118" s="134">
        <f>ROUND(I118*H118,2)</f>
        <v>0</v>
      </c>
      <c r="K118" s="130" t="s">
        <v>136</v>
      </c>
      <c r="L118" s="33"/>
      <c r="M118" s="135" t="s">
        <v>19</v>
      </c>
      <c r="N118" s="136" t="s">
        <v>43</v>
      </c>
      <c r="P118" s="137">
        <f>O118*H118</f>
        <v>0</v>
      </c>
      <c r="Q118" s="137">
        <v>0</v>
      </c>
      <c r="R118" s="137">
        <f>Q118*H118</f>
        <v>0</v>
      </c>
      <c r="S118" s="137">
        <v>0</v>
      </c>
      <c r="T118" s="138">
        <f>S118*H118</f>
        <v>0</v>
      </c>
      <c r="AR118" s="139" t="s">
        <v>1431</v>
      </c>
      <c r="AT118" s="139" t="s">
        <v>132</v>
      </c>
      <c r="AU118" s="139" t="s">
        <v>82</v>
      </c>
      <c r="AY118" s="18" t="s">
        <v>129</v>
      </c>
      <c r="BE118" s="140">
        <f>IF(N118="základní",J118,0)</f>
        <v>0</v>
      </c>
      <c r="BF118" s="140">
        <f>IF(N118="snížená",J118,0)</f>
        <v>0</v>
      </c>
      <c r="BG118" s="140">
        <f>IF(N118="zákl. přenesená",J118,0)</f>
        <v>0</v>
      </c>
      <c r="BH118" s="140">
        <f>IF(N118="sníž. přenesená",J118,0)</f>
        <v>0</v>
      </c>
      <c r="BI118" s="140">
        <f>IF(N118="nulová",J118,0)</f>
        <v>0</v>
      </c>
      <c r="BJ118" s="18" t="s">
        <v>80</v>
      </c>
      <c r="BK118" s="140">
        <f>ROUND(I118*H118,2)</f>
        <v>0</v>
      </c>
      <c r="BL118" s="18" t="s">
        <v>1431</v>
      </c>
      <c r="BM118" s="139" t="s">
        <v>1488</v>
      </c>
    </row>
    <row r="119" spans="2:47" s="1" customFormat="1" ht="11.25">
      <c r="B119" s="33"/>
      <c r="D119" s="141" t="s">
        <v>139</v>
      </c>
      <c r="F119" s="142" t="s">
        <v>1489</v>
      </c>
      <c r="I119" s="143"/>
      <c r="L119" s="33"/>
      <c r="M119" s="144"/>
      <c r="T119" s="54"/>
      <c r="AT119" s="18" t="s">
        <v>139</v>
      </c>
      <c r="AU119" s="18" t="s">
        <v>82</v>
      </c>
    </row>
    <row r="120" spans="2:63" s="11" customFormat="1" ht="22.9" customHeight="1">
      <c r="B120" s="116"/>
      <c r="D120" s="117" t="s">
        <v>71</v>
      </c>
      <c r="E120" s="126" t="s">
        <v>1490</v>
      </c>
      <c r="F120" s="126" t="s">
        <v>1491</v>
      </c>
      <c r="I120" s="119"/>
      <c r="J120" s="127">
        <f>BK120</f>
        <v>0</v>
      </c>
      <c r="L120" s="116"/>
      <c r="M120" s="121"/>
      <c r="P120" s="122">
        <f>SUM(P121:P122)</f>
        <v>0</v>
      </c>
      <c r="R120" s="122">
        <f>SUM(R121:R122)</f>
        <v>0</v>
      </c>
      <c r="T120" s="123">
        <f>SUM(T121:T122)</f>
        <v>0</v>
      </c>
      <c r="AR120" s="117" t="s">
        <v>159</v>
      </c>
      <c r="AT120" s="124" t="s">
        <v>71</v>
      </c>
      <c r="AU120" s="124" t="s">
        <v>80</v>
      </c>
      <c r="AY120" s="117" t="s">
        <v>129</v>
      </c>
      <c r="BK120" s="125">
        <f>SUM(BK121:BK122)</f>
        <v>0</v>
      </c>
    </row>
    <row r="121" spans="2:65" s="1" customFormat="1" ht="16.5" customHeight="1">
      <c r="B121" s="33"/>
      <c r="C121" s="128" t="s">
        <v>218</v>
      </c>
      <c r="D121" s="128" t="s">
        <v>132</v>
      </c>
      <c r="E121" s="129" t="s">
        <v>1492</v>
      </c>
      <c r="F121" s="130" t="s">
        <v>1493</v>
      </c>
      <c r="G121" s="131" t="s">
        <v>374</v>
      </c>
      <c r="H121" s="132">
        <v>1</v>
      </c>
      <c r="I121" s="133"/>
      <c r="J121" s="134">
        <f>ROUND(I121*H121,2)</f>
        <v>0</v>
      </c>
      <c r="K121" s="130" t="s">
        <v>136</v>
      </c>
      <c r="L121" s="33"/>
      <c r="M121" s="135" t="s">
        <v>19</v>
      </c>
      <c r="N121" s="136" t="s">
        <v>43</v>
      </c>
      <c r="P121" s="137">
        <f>O121*H121</f>
        <v>0</v>
      </c>
      <c r="Q121" s="137">
        <v>0</v>
      </c>
      <c r="R121" s="137">
        <f>Q121*H121</f>
        <v>0</v>
      </c>
      <c r="S121" s="137">
        <v>0</v>
      </c>
      <c r="T121" s="138">
        <f>S121*H121</f>
        <v>0</v>
      </c>
      <c r="AR121" s="139" t="s">
        <v>1431</v>
      </c>
      <c r="AT121" s="139" t="s">
        <v>132</v>
      </c>
      <c r="AU121" s="139" t="s">
        <v>82</v>
      </c>
      <c r="AY121" s="18" t="s">
        <v>129</v>
      </c>
      <c r="BE121" s="140">
        <f>IF(N121="základní",J121,0)</f>
        <v>0</v>
      </c>
      <c r="BF121" s="140">
        <f>IF(N121="snížená",J121,0)</f>
        <v>0</v>
      </c>
      <c r="BG121" s="140">
        <f>IF(N121="zákl. přenesená",J121,0)</f>
        <v>0</v>
      </c>
      <c r="BH121" s="140">
        <f>IF(N121="sníž. přenesená",J121,0)</f>
        <v>0</v>
      </c>
      <c r="BI121" s="140">
        <f>IF(N121="nulová",J121,0)</f>
        <v>0</v>
      </c>
      <c r="BJ121" s="18" t="s">
        <v>80</v>
      </c>
      <c r="BK121" s="140">
        <f>ROUND(I121*H121,2)</f>
        <v>0</v>
      </c>
      <c r="BL121" s="18" t="s">
        <v>1431</v>
      </c>
      <c r="BM121" s="139" t="s">
        <v>1494</v>
      </c>
    </row>
    <row r="122" spans="2:47" s="1" customFormat="1" ht="11.25">
      <c r="B122" s="33"/>
      <c r="D122" s="141" t="s">
        <v>139</v>
      </c>
      <c r="F122" s="142" t="s">
        <v>1495</v>
      </c>
      <c r="I122" s="143"/>
      <c r="L122" s="33"/>
      <c r="M122" s="144"/>
      <c r="T122" s="54"/>
      <c r="AT122" s="18" t="s">
        <v>139</v>
      </c>
      <c r="AU122" s="18" t="s">
        <v>82</v>
      </c>
    </row>
    <row r="123" spans="2:63" s="11" customFormat="1" ht="22.9" customHeight="1">
      <c r="B123" s="116"/>
      <c r="D123" s="117" t="s">
        <v>71</v>
      </c>
      <c r="E123" s="126" t="s">
        <v>1496</v>
      </c>
      <c r="F123" s="126" t="s">
        <v>1497</v>
      </c>
      <c r="I123" s="119"/>
      <c r="J123" s="127">
        <f>BK123</f>
        <v>0</v>
      </c>
      <c r="L123" s="116"/>
      <c r="M123" s="121"/>
      <c r="P123" s="122">
        <f>SUM(P124:P125)</f>
        <v>0</v>
      </c>
      <c r="R123" s="122">
        <f>SUM(R124:R125)</f>
        <v>0</v>
      </c>
      <c r="T123" s="123">
        <f>SUM(T124:T125)</f>
        <v>0</v>
      </c>
      <c r="AR123" s="117" t="s">
        <v>159</v>
      </c>
      <c r="AT123" s="124" t="s">
        <v>71</v>
      </c>
      <c r="AU123" s="124" t="s">
        <v>80</v>
      </c>
      <c r="AY123" s="117" t="s">
        <v>129</v>
      </c>
      <c r="BK123" s="125">
        <f>SUM(BK124:BK125)</f>
        <v>0</v>
      </c>
    </row>
    <row r="124" spans="2:65" s="1" customFormat="1" ht="24.2" customHeight="1">
      <c r="B124" s="33"/>
      <c r="C124" s="128" t="s">
        <v>8</v>
      </c>
      <c r="D124" s="128" t="s">
        <v>132</v>
      </c>
      <c r="E124" s="129" t="s">
        <v>1498</v>
      </c>
      <c r="F124" s="130" t="s">
        <v>1499</v>
      </c>
      <c r="G124" s="131" t="s">
        <v>1500</v>
      </c>
      <c r="H124" s="132">
        <v>3</v>
      </c>
      <c r="I124" s="133"/>
      <c r="J124" s="134">
        <f>ROUND(I124*H124,2)</f>
        <v>0</v>
      </c>
      <c r="K124" s="130" t="s">
        <v>136</v>
      </c>
      <c r="L124" s="33"/>
      <c r="M124" s="135" t="s">
        <v>19</v>
      </c>
      <c r="N124" s="136" t="s">
        <v>43</v>
      </c>
      <c r="P124" s="137">
        <f>O124*H124</f>
        <v>0</v>
      </c>
      <c r="Q124" s="137">
        <v>0</v>
      </c>
      <c r="R124" s="137">
        <f>Q124*H124</f>
        <v>0</v>
      </c>
      <c r="S124" s="137">
        <v>0</v>
      </c>
      <c r="T124" s="138">
        <f>S124*H124</f>
        <v>0</v>
      </c>
      <c r="AR124" s="139" t="s">
        <v>1431</v>
      </c>
      <c r="AT124" s="139" t="s">
        <v>132</v>
      </c>
      <c r="AU124" s="139" t="s">
        <v>82</v>
      </c>
      <c r="AY124" s="18" t="s">
        <v>129</v>
      </c>
      <c r="BE124" s="140">
        <f>IF(N124="základní",J124,0)</f>
        <v>0</v>
      </c>
      <c r="BF124" s="140">
        <f>IF(N124="snížená",J124,0)</f>
        <v>0</v>
      </c>
      <c r="BG124" s="140">
        <f>IF(N124="zákl. přenesená",J124,0)</f>
        <v>0</v>
      </c>
      <c r="BH124" s="140">
        <f>IF(N124="sníž. přenesená",J124,0)</f>
        <v>0</v>
      </c>
      <c r="BI124" s="140">
        <f>IF(N124="nulová",J124,0)</f>
        <v>0</v>
      </c>
      <c r="BJ124" s="18" t="s">
        <v>80</v>
      </c>
      <c r="BK124" s="140">
        <f>ROUND(I124*H124,2)</f>
        <v>0</v>
      </c>
      <c r="BL124" s="18" t="s">
        <v>1431</v>
      </c>
      <c r="BM124" s="139" t="s">
        <v>1501</v>
      </c>
    </row>
    <row r="125" spans="2:47" s="1" customFormat="1" ht="11.25">
      <c r="B125" s="33"/>
      <c r="D125" s="141" t="s">
        <v>139</v>
      </c>
      <c r="F125" s="142" t="s">
        <v>1502</v>
      </c>
      <c r="I125" s="143"/>
      <c r="L125" s="33"/>
      <c r="M125" s="187"/>
      <c r="N125" s="188"/>
      <c r="O125" s="188"/>
      <c r="P125" s="188"/>
      <c r="Q125" s="188"/>
      <c r="R125" s="188"/>
      <c r="S125" s="188"/>
      <c r="T125" s="189"/>
      <c r="AT125" s="18" t="s">
        <v>139</v>
      </c>
      <c r="AU125" s="18" t="s">
        <v>82</v>
      </c>
    </row>
    <row r="126" spans="2:12" s="1" customFormat="1" ht="6.95" customHeight="1">
      <c r="B126" s="42"/>
      <c r="C126" s="43"/>
      <c r="D126" s="43"/>
      <c r="E126" s="43"/>
      <c r="F126" s="43"/>
      <c r="G126" s="43"/>
      <c r="H126" s="43"/>
      <c r="I126" s="43"/>
      <c r="J126" s="43"/>
      <c r="K126" s="43"/>
      <c r="L126" s="33"/>
    </row>
  </sheetData>
  <sheetProtection algorithmName="SHA-512" hashValue="tnRSi0y1G9mC2/0nZeAer+Tmv1FWlNJlDDC4/ypf7T9rczNa07Y752YihpJydHCu78y8mIrTVrgEdccT9O717A==" saltValue="e7W24l5BVm01iBzT9j90qr6nWGZ6tQJTao5q/OD9UHT5ds4qGb5W8QTrpn1h7me8LVUbCzWsCl7GhO0hhi0Nqg==" spinCount="100000" sheet="1" objects="1" scenarios="1" formatColumns="0" formatRows="0" autoFilter="0"/>
  <autoFilter ref="C86:K125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hyperlinks>
    <hyperlink ref="F91" r:id="rId1" display="https://podminky.urs.cz/item/CS_URS_2023_01/011403000"/>
    <hyperlink ref="F93" r:id="rId2" display="https://podminky.urs.cz/item/CS_URS_2023_01/011503000"/>
    <hyperlink ref="F96" r:id="rId3" display="https://podminky.urs.cz/item/CS_URS_2023_01/032103000r001"/>
    <hyperlink ref="F98" r:id="rId4" display="https://podminky.urs.cz/item/CS_URS_2023_01/032103000r002"/>
    <hyperlink ref="F100" r:id="rId5" display="https://podminky.urs.cz/item/CS_URS_2023_01/032803000"/>
    <hyperlink ref="F102" r:id="rId6" display="https://podminky.urs.cz/item/CS_URS_2023_01/032803000r001"/>
    <hyperlink ref="F104" r:id="rId7" display="https://podminky.urs.cz/item/CS_URS_2023_01/033103000"/>
    <hyperlink ref="F106" r:id="rId8" display="https://podminky.urs.cz/item/CS_URS_2023_01/033203000"/>
    <hyperlink ref="F108" r:id="rId9" display="https://podminky.urs.cz/item/CS_URS_2023_01/034103000"/>
    <hyperlink ref="F110" r:id="rId10" display="https://podminky.urs.cz/item/CS_URS_2023_01/039103000"/>
    <hyperlink ref="F113" r:id="rId11" display="https://podminky.urs.cz/item/CS_URS_2023_01/044003000"/>
    <hyperlink ref="F116" r:id="rId12" display="https://podminky.urs.cz/item/CS_URS_2023_01/051103000"/>
    <hyperlink ref="F119" r:id="rId13" display="https://podminky.urs.cz/item/CS_URS_2023_01/063303000"/>
    <hyperlink ref="F122" r:id="rId14" display="https://podminky.urs.cz/item/CS_URS_2023_01/071103000"/>
    <hyperlink ref="F125" r:id="rId15" display="https://podminky.urs.cz/item/CS_URS_2023_01/091104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195" customWidth="1"/>
    <col min="2" max="2" width="1.7109375" style="195" customWidth="1"/>
    <col min="3" max="4" width="5.00390625" style="195" customWidth="1"/>
    <col min="5" max="5" width="11.7109375" style="195" customWidth="1"/>
    <col min="6" max="6" width="9.140625" style="195" customWidth="1"/>
    <col min="7" max="7" width="5.00390625" style="195" customWidth="1"/>
    <col min="8" max="8" width="77.8515625" style="195" customWidth="1"/>
    <col min="9" max="10" width="20.00390625" style="195" customWidth="1"/>
    <col min="11" max="11" width="1.7109375" style="195" customWidth="1"/>
  </cols>
  <sheetData>
    <row r="1" ht="37.5" customHeight="1"/>
    <row r="2" spans="2:11" ht="7.5" customHeight="1">
      <c r="B2" s="196"/>
      <c r="C2" s="197"/>
      <c r="D2" s="197"/>
      <c r="E2" s="197"/>
      <c r="F2" s="197"/>
      <c r="G2" s="197"/>
      <c r="H2" s="197"/>
      <c r="I2" s="197"/>
      <c r="J2" s="197"/>
      <c r="K2" s="198"/>
    </row>
    <row r="3" spans="2:11" s="16" customFormat="1" ht="45" customHeight="1">
      <c r="B3" s="199"/>
      <c r="C3" s="316" t="s">
        <v>1503</v>
      </c>
      <c r="D3" s="316"/>
      <c r="E3" s="316"/>
      <c r="F3" s="316"/>
      <c r="G3" s="316"/>
      <c r="H3" s="316"/>
      <c r="I3" s="316"/>
      <c r="J3" s="316"/>
      <c r="K3" s="200"/>
    </row>
    <row r="4" spans="2:11" ht="25.5" customHeight="1">
      <c r="B4" s="201"/>
      <c r="C4" s="321" t="s">
        <v>1504</v>
      </c>
      <c r="D4" s="321"/>
      <c r="E4" s="321"/>
      <c r="F4" s="321"/>
      <c r="G4" s="321"/>
      <c r="H4" s="321"/>
      <c r="I4" s="321"/>
      <c r="J4" s="321"/>
      <c r="K4" s="202"/>
    </row>
    <row r="5" spans="2:11" ht="5.25" customHeight="1">
      <c r="B5" s="201"/>
      <c r="C5" s="203"/>
      <c r="D5" s="203"/>
      <c r="E5" s="203"/>
      <c r="F5" s="203"/>
      <c r="G5" s="203"/>
      <c r="H5" s="203"/>
      <c r="I5" s="203"/>
      <c r="J5" s="203"/>
      <c r="K5" s="202"/>
    </row>
    <row r="6" spans="2:11" ht="15" customHeight="1">
      <c r="B6" s="201"/>
      <c r="C6" s="320" t="s">
        <v>1505</v>
      </c>
      <c r="D6" s="320"/>
      <c r="E6" s="320"/>
      <c r="F6" s="320"/>
      <c r="G6" s="320"/>
      <c r="H6" s="320"/>
      <c r="I6" s="320"/>
      <c r="J6" s="320"/>
      <c r="K6" s="202"/>
    </row>
    <row r="7" spans="2:11" ht="15" customHeight="1">
      <c r="B7" s="205"/>
      <c r="C7" s="320" t="s">
        <v>1506</v>
      </c>
      <c r="D7" s="320"/>
      <c r="E7" s="320"/>
      <c r="F7" s="320"/>
      <c r="G7" s="320"/>
      <c r="H7" s="320"/>
      <c r="I7" s="320"/>
      <c r="J7" s="320"/>
      <c r="K7" s="202"/>
    </row>
    <row r="8" spans="2:11" ht="12.75" customHeight="1">
      <c r="B8" s="205"/>
      <c r="C8" s="204"/>
      <c r="D8" s="204"/>
      <c r="E8" s="204"/>
      <c r="F8" s="204"/>
      <c r="G8" s="204"/>
      <c r="H8" s="204"/>
      <c r="I8" s="204"/>
      <c r="J8" s="204"/>
      <c r="K8" s="202"/>
    </row>
    <row r="9" spans="2:11" ht="15" customHeight="1">
      <c r="B9" s="205"/>
      <c r="C9" s="320" t="s">
        <v>1507</v>
      </c>
      <c r="D9" s="320"/>
      <c r="E9" s="320"/>
      <c r="F9" s="320"/>
      <c r="G9" s="320"/>
      <c r="H9" s="320"/>
      <c r="I9" s="320"/>
      <c r="J9" s="320"/>
      <c r="K9" s="202"/>
    </row>
    <row r="10" spans="2:11" ht="15" customHeight="1">
      <c r="B10" s="205"/>
      <c r="C10" s="204"/>
      <c r="D10" s="320" t="s">
        <v>1508</v>
      </c>
      <c r="E10" s="320"/>
      <c r="F10" s="320"/>
      <c r="G10" s="320"/>
      <c r="H10" s="320"/>
      <c r="I10" s="320"/>
      <c r="J10" s="320"/>
      <c r="K10" s="202"/>
    </row>
    <row r="11" spans="2:11" ht="15" customHeight="1">
      <c r="B11" s="205"/>
      <c r="C11" s="206"/>
      <c r="D11" s="320" t="s">
        <v>1509</v>
      </c>
      <c r="E11" s="320"/>
      <c r="F11" s="320"/>
      <c r="G11" s="320"/>
      <c r="H11" s="320"/>
      <c r="I11" s="320"/>
      <c r="J11" s="320"/>
      <c r="K11" s="202"/>
    </row>
    <row r="12" spans="2:11" ht="15" customHeight="1">
      <c r="B12" s="205"/>
      <c r="C12" s="206"/>
      <c r="D12" s="204"/>
      <c r="E12" s="204"/>
      <c r="F12" s="204"/>
      <c r="G12" s="204"/>
      <c r="H12" s="204"/>
      <c r="I12" s="204"/>
      <c r="J12" s="204"/>
      <c r="K12" s="202"/>
    </row>
    <row r="13" spans="2:11" ht="15" customHeight="1">
      <c r="B13" s="205"/>
      <c r="C13" s="206"/>
      <c r="D13" s="207" t="s">
        <v>1510</v>
      </c>
      <c r="E13" s="204"/>
      <c r="F13" s="204"/>
      <c r="G13" s="204"/>
      <c r="H13" s="204"/>
      <c r="I13" s="204"/>
      <c r="J13" s="204"/>
      <c r="K13" s="202"/>
    </row>
    <row r="14" spans="2:11" ht="12.75" customHeight="1">
      <c r="B14" s="205"/>
      <c r="C14" s="206"/>
      <c r="D14" s="206"/>
      <c r="E14" s="206"/>
      <c r="F14" s="206"/>
      <c r="G14" s="206"/>
      <c r="H14" s="206"/>
      <c r="I14" s="206"/>
      <c r="J14" s="206"/>
      <c r="K14" s="202"/>
    </row>
    <row r="15" spans="2:11" ht="15" customHeight="1">
      <c r="B15" s="205"/>
      <c r="C15" s="206"/>
      <c r="D15" s="320" t="s">
        <v>1511</v>
      </c>
      <c r="E15" s="320"/>
      <c r="F15" s="320"/>
      <c r="G15" s="320"/>
      <c r="H15" s="320"/>
      <c r="I15" s="320"/>
      <c r="J15" s="320"/>
      <c r="K15" s="202"/>
    </row>
    <row r="16" spans="2:11" ht="15" customHeight="1">
      <c r="B16" s="205"/>
      <c r="C16" s="206"/>
      <c r="D16" s="320" t="s">
        <v>1512</v>
      </c>
      <c r="E16" s="320"/>
      <c r="F16" s="320"/>
      <c r="G16" s="320"/>
      <c r="H16" s="320"/>
      <c r="I16" s="320"/>
      <c r="J16" s="320"/>
      <c r="K16" s="202"/>
    </row>
    <row r="17" spans="2:11" ht="15" customHeight="1">
      <c r="B17" s="205"/>
      <c r="C17" s="206"/>
      <c r="D17" s="320" t="s">
        <v>1513</v>
      </c>
      <c r="E17" s="320"/>
      <c r="F17" s="320"/>
      <c r="G17" s="320"/>
      <c r="H17" s="320"/>
      <c r="I17" s="320"/>
      <c r="J17" s="320"/>
      <c r="K17" s="202"/>
    </row>
    <row r="18" spans="2:11" ht="15" customHeight="1">
      <c r="B18" s="205"/>
      <c r="C18" s="206"/>
      <c r="D18" s="206"/>
      <c r="E18" s="208" t="s">
        <v>79</v>
      </c>
      <c r="F18" s="320" t="s">
        <v>1514</v>
      </c>
      <c r="G18" s="320"/>
      <c r="H18" s="320"/>
      <c r="I18" s="320"/>
      <c r="J18" s="320"/>
      <c r="K18" s="202"/>
    </row>
    <row r="19" spans="2:11" ht="15" customHeight="1">
      <c r="B19" s="205"/>
      <c r="C19" s="206"/>
      <c r="D19" s="206"/>
      <c r="E19" s="208" t="s">
        <v>1515</v>
      </c>
      <c r="F19" s="320" t="s">
        <v>1516</v>
      </c>
      <c r="G19" s="320"/>
      <c r="H19" s="320"/>
      <c r="I19" s="320"/>
      <c r="J19" s="320"/>
      <c r="K19" s="202"/>
    </row>
    <row r="20" spans="2:11" ht="15" customHeight="1">
      <c r="B20" s="205"/>
      <c r="C20" s="206"/>
      <c r="D20" s="206"/>
      <c r="E20" s="208" t="s">
        <v>1517</v>
      </c>
      <c r="F20" s="320" t="s">
        <v>1518</v>
      </c>
      <c r="G20" s="320"/>
      <c r="H20" s="320"/>
      <c r="I20" s="320"/>
      <c r="J20" s="320"/>
      <c r="K20" s="202"/>
    </row>
    <row r="21" spans="2:11" ht="15" customHeight="1">
      <c r="B21" s="205"/>
      <c r="C21" s="206"/>
      <c r="D21" s="206"/>
      <c r="E21" s="208" t="s">
        <v>1519</v>
      </c>
      <c r="F21" s="320" t="s">
        <v>1520</v>
      </c>
      <c r="G21" s="320"/>
      <c r="H21" s="320"/>
      <c r="I21" s="320"/>
      <c r="J21" s="320"/>
      <c r="K21" s="202"/>
    </row>
    <row r="22" spans="2:11" ht="15" customHeight="1">
      <c r="B22" s="205"/>
      <c r="C22" s="206"/>
      <c r="D22" s="206"/>
      <c r="E22" s="208" t="s">
        <v>1521</v>
      </c>
      <c r="F22" s="320" t="s">
        <v>1522</v>
      </c>
      <c r="G22" s="320"/>
      <c r="H22" s="320"/>
      <c r="I22" s="320"/>
      <c r="J22" s="320"/>
      <c r="K22" s="202"/>
    </row>
    <row r="23" spans="2:11" ht="15" customHeight="1">
      <c r="B23" s="205"/>
      <c r="C23" s="206"/>
      <c r="D23" s="206"/>
      <c r="E23" s="208" t="s">
        <v>1523</v>
      </c>
      <c r="F23" s="320" t="s">
        <v>1524</v>
      </c>
      <c r="G23" s="320"/>
      <c r="H23" s="320"/>
      <c r="I23" s="320"/>
      <c r="J23" s="320"/>
      <c r="K23" s="202"/>
    </row>
    <row r="24" spans="2:11" ht="12.75" customHeight="1">
      <c r="B24" s="205"/>
      <c r="C24" s="206"/>
      <c r="D24" s="206"/>
      <c r="E24" s="206"/>
      <c r="F24" s="206"/>
      <c r="G24" s="206"/>
      <c r="H24" s="206"/>
      <c r="I24" s="206"/>
      <c r="J24" s="206"/>
      <c r="K24" s="202"/>
    </row>
    <row r="25" spans="2:11" ht="15" customHeight="1">
      <c r="B25" s="205"/>
      <c r="C25" s="320" t="s">
        <v>1525</v>
      </c>
      <c r="D25" s="320"/>
      <c r="E25" s="320"/>
      <c r="F25" s="320"/>
      <c r="G25" s="320"/>
      <c r="H25" s="320"/>
      <c r="I25" s="320"/>
      <c r="J25" s="320"/>
      <c r="K25" s="202"/>
    </row>
    <row r="26" spans="2:11" ht="15" customHeight="1">
      <c r="B26" s="205"/>
      <c r="C26" s="320" t="s">
        <v>1526</v>
      </c>
      <c r="D26" s="320"/>
      <c r="E26" s="320"/>
      <c r="F26" s="320"/>
      <c r="G26" s="320"/>
      <c r="H26" s="320"/>
      <c r="I26" s="320"/>
      <c r="J26" s="320"/>
      <c r="K26" s="202"/>
    </row>
    <row r="27" spans="2:11" ht="15" customHeight="1">
      <c r="B27" s="205"/>
      <c r="C27" s="204"/>
      <c r="D27" s="320" t="s">
        <v>1527</v>
      </c>
      <c r="E27" s="320"/>
      <c r="F27" s="320"/>
      <c r="G27" s="320"/>
      <c r="H27" s="320"/>
      <c r="I27" s="320"/>
      <c r="J27" s="320"/>
      <c r="K27" s="202"/>
    </row>
    <row r="28" spans="2:11" ht="15" customHeight="1">
      <c r="B28" s="205"/>
      <c r="C28" s="206"/>
      <c r="D28" s="320" t="s">
        <v>1528</v>
      </c>
      <c r="E28" s="320"/>
      <c r="F28" s="320"/>
      <c r="G28" s="320"/>
      <c r="H28" s="320"/>
      <c r="I28" s="320"/>
      <c r="J28" s="320"/>
      <c r="K28" s="202"/>
    </row>
    <row r="29" spans="2:11" ht="12.75" customHeight="1">
      <c r="B29" s="205"/>
      <c r="C29" s="206"/>
      <c r="D29" s="206"/>
      <c r="E29" s="206"/>
      <c r="F29" s="206"/>
      <c r="G29" s="206"/>
      <c r="H29" s="206"/>
      <c r="I29" s="206"/>
      <c r="J29" s="206"/>
      <c r="K29" s="202"/>
    </row>
    <row r="30" spans="2:11" ht="15" customHeight="1">
      <c r="B30" s="205"/>
      <c r="C30" s="206"/>
      <c r="D30" s="320" t="s">
        <v>1529</v>
      </c>
      <c r="E30" s="320"/>
      <c r="F30" s="320"/>
      <c r="G30" s="320"/>
      <c r="H30" s="320"/>
      <c r="I30" s="320"/>
      <c r="J30" s="320"/>
      <c r="K30" s="202"/>
    </row>
    <row r="31" spans="2:11" ht="15" customHeight="1">
      <c r="B31" s="205"/>
      <c r="C31" s="206"/>
      <c r="D31" s="320" t="s">
        <v>1530</v>
      </c>
      <c r="E31" s="320"/>
      <c r="F31" s="320"/>
      <c r="G31" s="320"/>
      <c r="H31" s="320"/>
      <c r="I31" s="320"/>
      <c r="J31" s="320"/>
      <c r="K31" s="202"/>
    </row>
    <row r="32" spans="2:11" ht="12.75" customHeight="1">
      <c r="B32" s="205"/>
      <c r="C32" s="206"/>
      <c r="D32" s="206"/>
      <c r="E32" s="206"/>
      <c r="F32" s="206"/>
      <c r="G32" s="206"/>
      <c r="H32" s="206"/>
      <c r="I32" s="206"/>
      <c r="J32" s="206"/>
      <c r="K32" s="202"/>
    </row>
    <row r="33" spans="2:11" ht="15" customHeight="1">
      <c r="B33" s="205"/>
      <c r="C33" s="206"/>
      <c r="D33" s="320" t="s">
        <v>1531</v>
      </c>
      <c r="E33" s="320"/>
      <c r="F33" s="320"/>
      <c r="G33" s="320"/>
      <c r="H33" s="320"/>
      <c r="I33" s="320"/>
      <c r="J33" s="320"/>
      <c r="K33" s="202"/>
    </row>
    <row r="34" spans="2:11" ht="15" customHeight="1">
      <c r="B34" s="205"/>
      <c r="C34" s="206"/>
      <c r="D34" s="320" t="s">
        <v>1532</v>
      </c>
      <c r="E34" s="320"/>
      <c r="F34" s="320"/>
      <c r="G34" s="320"/>
      <c r="H34" s="320"/>
      <c r="I34" s="320"/>
      <c r="J34" s="320"/>
      <c r="K34" s="202"/>
    </row>
    <row r="35" spans="2:11" ht="15" customHeight="1">
      <c r="B35" s="205"/>
      <c r="C35" s="206"/>
      <c r="D35" s="320" t="s">
        <v>1533</v>
      </c>
      <c r="E35" s="320"/>
      <c r="F35" s="320"/>
      <c r="G35" s="320"/>
      <c r="H35" s="320"/>
      <c r="I35" s="320"/>
      <c r="J35" s="320"/>
      <c r="K35" s="202"/>
    </row>
    <row r="36" spans="2:11" ht="15" customHeight="1">
      <c r="B36" s="205"/>
      <c r="C36" s="206"/>
      <c r="D36" s="204"/>
      <c r="E36" s="207" t="s">
        <v>115</v>
      </c>
      <c r="F36" s="204"/>
      <c r="G36" s="320" t="s">
        <v>1534</v>
      </c>
      <c r="H36" s="320"/>
      <c r="I36" s="320"/>
      <c r="J36" s="320"/>
      <c r="K36" s="202"/>
    </row>
    <row r="37" spans="2:11" ht="30.75" customHeight="1">
      <c r="B37" s="205"/>
      <c r="C37" s="206"/>
      <c r="D37" s="204"/>
      <c r="E37" s="207" t="s">
        <v>1535</v>
      </c>
      <c r="F37" s="204"/>
      <c r="G37" s="320" t="s">
        <v>1536</v>
      </c>
      <c r="H37" s="320"/>
      <c r="I37" s="320"/>
      <c r="J37" s="320"/>
      <c r="K37" s="202"/>
    </row>
    <row r="38" spans="2:11" ht="15" customHeight="1">
      <c r="B38" s="205"/>
      <c r="C38" s="206"/>
      <c r="D38" s="204"/>
      <c r="E38" s="207" t="s">
        <v>53</v>
      </c>
      <c r="F38" s="204"/>
      <c r="G38" s="320" t="s">
        <v>1537</v>
      </c>
      <c r="H38" s="320"/>
      <c r="I38" s="320"/>
      <c r="J38" s="320"/>
      <c r="K38" s="202"/>
    </row>
    <row r="39" spans="2:11" ht="15" customHeight="1">
      <c r="B39" s="205"/>
      <c r="C39" s="206"/>
      <c r="D39" s="204"/>
      <c r="E39" s="207" t="s">
        <v>54</v>
      </c>
      <c r="F39" s="204"/>
      <c r="G39" s="320" t="s">
        <v>1538</v>
      </c>
      <c r="H39" s="320"/>
      <c r="I39" s="320"/>
      <c r="J39" s="320"/>
      <c r="K39" s="202"/>
    </row>
    <row r="40" spans="2:11" ht="15" customHeight="1">
      <c r="B40" s="205"/>
      <c r="C40" s="206"/>
      <c r="D40" s="204"/>
      <c r="E40" s="207" t="s">
        <v>116</v>
      </c>
      <c r="F40" s="204"/>
      <c r="G40" s="320" t="s">
        <v>1539</v>
      </c>
      <c r="H40" s="320"/>
      <c r="I40" s="320"/>
      <c r="J40" s="320"/>
      <c r="K40" s="202"/>
    </row>
    <row r="41" spans="2:11" ht="15" customHeight="1">
      <c r="B41" s="205"/>
      <c r="C41" s="206"/>
      <c r="D41" s="204"/>
      <c r="E41" s="207" t="s">
        <v>117</v>
      </c>
      <c r="F41" s="204"/>
      <c r="G41" s="320" t="s">
        <v>1540</v>
      </c>
      <c r="H41" s="320"/>
      <c r="I41" s="320"/>
      <c r="J41" s="320"/>
      <c r="K41" s="202"/>
    </row>
    <row r="42" spans="2:11" ht="15" customHeight="1">
      <c r="B42" s="205"/>
      <c r="C42" s="206"/>
      <c r="D42" s="204"/>
      <c r="E42" s="207" t="s">
        <v>1541</v>
      </c>
      <c r="F42" s="204"/>
      <c r="G42" s="320" t="s">
        <v>1542</v>
      </c>
      <c r="H42" s="320"/>
      <c r="I42" s="320"/>
      <c r="J42" s="320"/>
      <c r="K42" s="202"/>
    </row>
    <row r="43" spans="2:11" ht="15" customHeight="1">
      <c r="B43" s="205"/>
      <c r="C43" s="206"/>
      <c r="D43" s="204"/>
      <c r="E43" s="207"/>
      <c r="F43" s="204"/>
      <c r="G43" s="320" t="s">
        <v>1543</v>
      </c>
      <c r="H43" s="320"/>
      <c r="I43" s="320"/>
      <c r="J43" s="320"/>
      <c r="K43" s="202"/>
    </row>
    <row r="44" spans="2:11" ht="15" customHeight="1">
      <c r="B44" s="205"/>
      <c r="C44" s="206"/>
      <c r="D44" s="204"/>
      <c r="E44" s="207" t="s">
        <v>1544</v>
      </c>
      <c r="F44" s="204"/>
      <c r="G44" s="320" t="s">
        <v>1545</v>
      </c>
      <c r="H44" s="320"/>
      <c r="I44" s="320"/>
      <c r="J44" s="320"/>
      <c r="K44" s="202"/>
    </row>
    <row r="45" spans="2:11" ht="15" customHeight="1">
      <c r="B45" s="205"/>
      <c r="C45" s="206"/>
      <c r="D45" s="204"/>
      <c r="E45" s="207" t="s">
        <v>119</v>
      </c>
      <c r="F45" s="204"/>
      <c r="G45" s="320" t="s">
        <v>1546</v>
      </c>
      <c r="H45" s="320"/>
      <c r="I45" s="320"/>
      <c r="J45" s="320"/>
      <c r="K45" s="202"/>
    </row>
    <row r="46" spans="2:11" ht="12.75" customHeight="1">
      <c r="B46" s="205"/>
      <c r="C46" s="206"/>
      <c r="D46" s="204"/>
      <c r="E46" s="204"/>
      <c r="F46" s="204"/>
      <c r="G46" s="204"/>
      <c r="H46" s="204"/>
      <c r="I46" s="204"/>
      <c r="J46" s="204"/>
      <c r="K46" s="202"/>
    </row>
    <row r="47" spans="2:11" ht="15" customHeight="1">
      <c r="B47" s="205"/>
      <c r="C47" s="206"/>
      <c r="D47" s="320" t="s">
        <v>1547</v>
      </c>
      <c r="E47" s="320"/>
      <c r="F47" s="320"/>
      <c r="G47" s="320"/>
      <c r="H47" s="320"/>
      <c r="I47" s="320"/>
      <c r="J47" s="320"/>
      <c r="K47" s="202"/>
    </row>
    <row r="48" spans="2:11" ht="15" customHeight="1">
      <c r="B48" s="205"/>
      <c r="C48" s="206"/>
      <c r="D48" s="206"/>
      <c r="E48" s="320" t="s">
        <v>1548</v>
      </c>
      <c r="F48" s="320"/>
      <c r="G48" s="320"/>
      <c r="H48" s="320"/>
      <c r="I48" s="320"/>
      <c r="J48" s="320"/>
      <c r="K48" s="202"/>
    </row>
    <row r="49" spans="2:11" ht="15" customHeight="1">
      <c r="B49" s="205"/>
      <c r="C49" s="206"/>
      <c r="D49" s="206"/>
      <c r="E49" s="320" t="s">
        <v>1549</v>
      </c>
      <c r="F49" s="320"/>
      <c r="G49" s="320"/>
      <c r="H49" s="320"/>
      <c r="I49" s="320"/>
      <c r="J49" s="320"/>
      <c r="K49" s="202"/>
    </row>
    <row r="50" spans="2:11" ht="15" customHeight="1">
      <c r="B50" s="205"/>
      <c r="C50" s="206"/>
      <c r="D50" s="206"/>
      <c r="E50" s="320" t="s">
        <v>1550</v>
      </c>
      <c r="F50" s="320"/>
      <c r="G50" s="320"/>
      <c r="H50" s="320"/>
      <c r="I50" s="320"/>
      <c r="J50" s="320"/>
      <c r="K50" s="202"/>
    </row>
    <row r="51" spans="2:11" ht="15" customHeight="1">
      <c r="B51" s="205"/>
      <c r="C51" s="206"/>
      <c r="D51" s="320" t="s">
        <v>1551</v>
      </c>
      <c r="E51" s="320"/>
      <c r="F51" s="320"/>
      <c r="G51" s="320"/>
      <c r="H51" s="320"/>
      <c r="I51" s="320"/>
      <c r="J51" s="320"/>
      <c r="K51" s="202"/>
    </row>
    <row r="52" spans="2:11" ht="25.5" customHeight="1">
      <c r="B52" s="201"/>
      <c r="C52" s="321" t="s">
        <v>1552</v>
      </c>
      <c r="D52" s="321"/>
      <c r="E52" s="321"/>
      <c r="F52" s="321"/>
      <c r="G52" s="321"/>
      <c r="H52" s="321"/>
      <c r="I52" s="321"/>
      <c r="J52" s="321"/>
      <c r="K52" s="202"/>
    </row>
    <row r="53" spans="2:11" ht="5.25" customHeight="1">
      <c r="B53" s="201"/>
      <c r="C53" s="203"/>
      <c r="D53" s="203"/>
      <c r="E53" s="203"/>
      <c r="F53" s="203"/>
      <c r="G53" s="203"/>
      <c r="H53" s="203"/>
      <c r="I53" s="203"/>
      <c r="J53" s="203"/>
      <c r="K53" s="202"/>
    </row>
    <row r="54" spans="2:11" ht="15" customHeight="1">
      <c r="B54" s="201"/>
      <c r="C54" s="320" t="s">
        <v>1553</v>
      </c>
      <c r="D54" s="320"/>
      <c r="E54" s="320"/>
      <c r="F54" s="320"/>
      <c r="G54" s="320"/>
      <c r="H54" s="320"/>
      <c r="I54" s="320"/>
      <c r="J54" s="320"/>
      <c r="K54" s="202"/>
    </row>
    <row r="55" spans="2:11" ht="15" customHeight="1">
      <c r="B55" s="201"/>
      <c r="C55" s="320" t="s">
        <v>1554</v>
      </c>
      <c r="D55" s="320"/>
      <c r="E55" s="320"/>
      <c r="F55" s="320"/>
      <c r="G55" s="320"/>
      <c r="H55" s="320"/>
      <c r="I55" s="320"/>
      <c r="J55" s="320"/>
      <c r="K55" s="202"/>
    </row>
    <row r="56" spans="2:11" ht="12.75" customHeight="1">
      <c r="B56" s="201"/>
      <c r="C56" s="204"/>
      <c r="D56" s="204"/>
      <c r="E56" s="204"/>
      <c r="F56" s="204"/>
      <c r="G56" s="204"/>
      <c r="H56" s="204"/>
      <c r="I56" s="204"/>
      <c r="J56" s="204"/>
      <c r="K56" s="202"/>
    </row>
    <row r="57" spans="2:11" ht="15" customHeight="1">
      <c r="B57" s="201"/>
      <c r="C57" s="320" t="s">
        <v>1555</v>
      </c>
      <c r="D57" s="320"/>
      <c r="E57" s="320"/>
      <c r="F57" s="320"/>
      <c r="G57" s="320"/>
      <c r="H57" s="320"/>
      <c r="I57" s="320"/>
      <c r="J57" s="320"/>
      <c r="K57" s="202"/>
    </row>
    <row r="58" spans="2:11" ht="15" customHeight="1">
      <c r="B58" s="201"/>
      <c r="C58" s="206"/>
      <c r="D58" s="320" t="s">
        <v>1556</v>
      </c>
      <c r="E58" s="320"/>
      <c r="F58" s="320"/>
      <c r="G58" s="320"/>
      <c r="H58" s="320"/>
      <c r="I58" s="320"/>
      <c r="J58" s="320"/>
      <c r="K58" s="202"/>
    </row>
    <row r="59" spans="2:11" ht="15" customHeight="1">
      <c r="B59" s="201"/>
      <c r="C59" s="206"/>
      <c r="D59" s="320" t="s">
        <v>1557</v>
      </c>
      <c r="E59" s="320"/>
      <c r="F59" s="320"/>
      <c r="G59" s="320"/>
      <c r="H59" s="320"/>
      <c r="I59" s="320"/>
      <c r="J59" s="320"/>
      <c r="K59" s="202"/>
    </row>
    <row r="60" spans="2:11" ht="15" customHeight="1">
      <c r="B60" s="201"/>
      <c r="C60" s="206"/>
      <c r="D60" s="320" t="s">
        <v>1558</v>
      </c>
      <c r="E60" s="320"/>
      <c r="F60" s="320"/>
      <c r="G60" s="320"/>
      <c r="H60" s="320"/>
      <c r="I60" s="320"/>
      <c r="J60" s="320"/>
      <c r="K60" s="202"/>
    </row>
    <row r="61" spans="2:11" ht="15" customHeight="1">
      <c r="B61" s="201"/>
      <c r="C61" s="206"/>
      <c r="D61" s="320" t="s">
        <v>1559</v>
      </c>
      <c r="E61" s="320"/>
      <c r="F61" s="320"/>
      <c r="G61" s="320"/>
      <c r="H61" s="320"/>
      <c r="I61" s="320"/>
      <c r="J61" s="320"/>
      <c r="K61" s="202"/>
    </row>
    <row r="62" spans="2:11" ht="15" customHeight="1">
      <c r="B62" s="201"/>
      <c r="C62" s="206"/>
      <c r="D62" s="322" t="s">
        <v>1560</v>
      </c>
      <c r="E62" s="322"/>
      <c r="F62" s="322"/>
      <c r="G62" s="322"/>
      <c r="H62" s="322"/>
      <c r="I62" s="322"/>
      <c r="J62" s="322"/>
      <c r="K62" s="202"/>
    </row>
    <row r="63" spans="2:11" ht="15" customHeight="1">
      <c r="B63" s="201"/>
      <c r="C63" s="206"/>
      <c r="D63" s="320" t="s">
        <v>1561</v>
      </c>
      <c r="E63" s="320"/>
      <c r="F63" s="320"/>
      <c r="G63" s="320"/>
      <c r="H63" s="320"/>
      <c r="I63" s="320"/>
      <c r="J63" s="320"/>
      <c r="K63" s="202"/>
    </row>
    <row r="64" spans="2:11" ht="12.75" customHeight="1">
      <c r="B64" s="201"/>
      <c r="C64" s="206"/>
      <c r="D64" s="206"/>
      <c r="E64" s="209"/>
      <c r="F64" s="206"/>
      <c r="G64" s="206"/>
      <c r="H64" s="206"/>
      <c r="I64" s="206"/>
      <c r="J64" s="206"/>
      <c r="K64" s="202"/>
    </row>
    <row r="65" spans="2:11" ht="15" customHeight="1">
      <c r="B65" s="201"/>
      <c r="C65" s="206"/>
      <c r="D65" s="320" t="s">
        <v>1562</v>
      </c>
      <c r="E65" s="320"/>
      <c r="F65" s="320"/>
      <c r="G65" s="320"/>
      <c r="H65" s="320"/>
      <c r="I65" s="320"/>
      <c r="J65" s="320"/>
      <c r="K65" s="202"/>
    </row>
    <row r="66" spans="2:11" ht="15" customHeight="1">
      <c r="B66" s="201"/>
      <c r="C66" s="206"/>
      <c r="D66" s="322" t="s">
        <v>1563</v>
      </c>
      <c r="E66" s="322"/>
      <c r="F66" s="322"/>
      <c r="G66" s="322"/>
      <c r="H66" s="322"/>
      <c r="I66" s="322"/>
      <c r="J66" s="322"/>
      <c r="K66" s="202"/>
    </row>
    <row r="67" spans="2:11" ht="15" customHeight="1">
      <c r="B67" s="201"/>
      <c r="C67" s="206"/>
      <c r="D67" s="320" t="s">
        <v>1564</v>
      </c>
      <c r="E67" s="320"/>
      <c r="F67" s="320"/>
      <c r="G67" s="320"/>
      <c r="H67" s="320"/>
      <c r="I67" s="320"/>
      <c r="J67" s="320"/>
      <c r="K67" s="202"/>
    </row>
    <row r="68" spans="2:11" ht="15" customHeight="1">
      <c r="B68" s="201"/>
      <c r="C68" s="206"/>
      <c r="D68" s="320" t="s">
        <v>1565</v>
      </c>
      <c r="E68" s="320"/>
      <c r="F68" s="320"/>
      <c r="G68" s="320"/>
      <c r="H68" s="320"/>
      <c r="I68" s="320"/>
      <c r="J68" s="320"/>
      <c r="K68" s="202"/>
    </row>
    <row r="69" spans="2:11" ht="15" customHeight="1">
      <c r="B69" s="201"/>
      <c r="C69" s="206"/>
      <c r="D69" s="320" t="s">
        <v>1566</v>
      </c>
      <c r="E69" s="320"/>
      <c r="F69" s="320"/>
      <c r="G69" s="320"/>
      <c r="H69" s="320"/>
      <c r="I69" s="320"/>
      <c r="J69" s="320"/>
      <c r="K69" s="202"/>
    </row>
    <row r="70" spans="2:11" ht="15" customHeight="1">
      <c r="B70" s="201"/>
      <c r="C70" s="206"/>
      <c r="D70" s="320" t="s">
        <v>1567</v>
      </c>
      <c r="E70" s="320"/>
      <c r="F70" s="320"/>
      <c r="G70" s="320"/>
      <c r="H70" s="320"/>
      <c r="I70" s="320"/>
      <c r="J70" s="320"/>
      <c r="K70" s="202"/>
    </row>
    <row r="71" spans="2:11" ht="12.75" customHeight="1">
      <c r="B71" s="210"/>
      <c r="C71" s="211"/>
      <c r="D71" s="211"/>
      <c r="E71" s="211"/>
      <c r="F71" s="211"/>
      <c r="G71" s="211"/>
      <c r="H71" s="211"/>
      <c r="I71" s="211"/>
      <c r="J71" s="211"/>
      <c r="K71" s="212"/>
    </row>
    <row r="72" spans="2:11" ht="18.75" customHeight="1">
      <c r="B72" s="213"/>
      <c r="C72" s="213"/>
      <c r="D72" s="213"/>
      <c r="E72" s="213"/>
      <c r="F72" s="213"/>
      <c r="G72" s="213"/>
      <c r="H72" s="213"/>
      <c r="I72" s="213"/>
      <c r="J72" s="213"/>
      <c r="K72" s="214"/>
    </row>
    <row r="73" spans="2:11" ht="18.75" customHeight="1">
      <c r="B73" s="214"/>
      <c r="C73" s="214"/>
      <c r="D73" s="214"/>
      <c r="E73" s="214"/>
      <c r="F73" s="214"/>
      <c r="G73" s="214"/>
      <c r="H73" s="214"/>
      <c r="I73" s="214"/>
      <c r="J73" s="214"/>
      <c r="K73" s="214"/>
    </row>
    <row r="74" spans="2:11" ht="7.5" customHeight="1">
      <c r="B74" s="215"/>
      <c r="C74" s="216"/>
      <c r="D74" s="216"/>
      <c r="E74" s="216"/>
      <c r="F74" s="216"/>
      <c r="G74" s="216"/>
      <c r="H74" s="216"/>
      <c r="I74" s="216"/>
      <c r="J74" s="216"/>
      <c r="K74" s="217"/>
    </row>
    <row r="75" spans="2:11" ht="45" customHeight="1">
      <c r="B75" s="218"/>
      <c r="C75" s="315" t="s">
        <v>1568</v>
      </c>
      <c r="D75" s="315"/>
      <c r="E75" s="315"/>
      <c r="F75" s="315"/>
      <c r="G75" s="315"/>
      <c r="H75" s="315"/>
      <c r="I75" s="315"/>
      <c r="J75" s="315"/>
      <c r="K75" s="219"/>
    </row>
    <row r="76" spans="2:11" ht="17.25" customHeight="1">
      <c r="B76" s="218"/>
      <c r="C76" s="220" t="s">
        <v>1569</v>
      </c>
      <c r="D76" s="220"/>
      <c r="E76" s="220"/>
      <c r="F76" s="220" t="s">
        <v>1570</v>
      </c>
      <c r="G76" s="221"/>
      <c r="H76" s="220" t="s">
        <v>54</v>
      </c>
      <c r="I76" s="220" t="s">
        <v>57</v>
      </c>
      <c r="J76" s="220" t="s">
        <v>1571</v>
      </c>
      <c r="K76" s="219"/>
    </row>
    <row r="77" spans="2:11" ht="17.25" customHeight="1">
      <c r="B77" s="218"/>
      <c r="C77" s="222" t="s">
        <v>1572</v>
      </c>
      <c r="D77" s="222"/>
      <c r="E77" s="222"/>
      <c r="F77" s="223" t="s">
        <v>1573</v>
      </c>
      <c r="G77" s="224"/>
      <c r="H77" s="222"/>
      <c r="I77" s="222"/>
      <c r="J77" s="222" t="s">
        <v>1574</v>
      </c>
      <c r="K77" s="219"/>
    </row>
    <row r="78" spans="2:11" ht="5.25" customHeight="1">
      <c r="B78" s="218"/>
      <c r="C78" s="225"/>
      <c r="D78" s="225"/>
      <c r="E78" s="225"/>
      <c r="F78" s="225"/>
      <c r="G78" s="226"/>
      <c r="H78" s="225"/>
      <c r="I78" s="225"/>
      <c r="J78" s="225"/>
      <c r="K78" s="219"/>
    </row>
    <row r="79" spans="2:11" ht="15" customHeight="1">
      <c r="B79" s="218"/>
      <c r="C79" s="207" t="s">
        <v>53</v>
      </c>
      <c r="D79" s="227"/>
      <c r="E79" s="227"/>
      <c r="F79" s="228" t="s">
        <v>1575</v>
      </c>
      <c r="G79" s="229"/>
      <c r="H79" s="207" t="s">
        <v>1576</v>
      </c>
      <c r="I79" s="207" t="s">
        <v>1577</v>
      </c>
      <c r="J79" s="207">
        <v>20</v>
      </c>
      <c r="K79" s="219"/>
    </row>
    <row r="80" spans="2:11" ht="15" customHeight="1">
      <c r="B80" s="218"/>
      <c r="C80" s="207" t="s">
        <v>1578</v>
      </c>
      <c r="D80" s="207"/>
      <c r="E80" s="207"/>
      <c r="F80" s="228" t="s">
        <v>1575</v>
      </c>
      <c r="G80" s="229"/>
      <c r="H80" s="207" t="s">
        <v>1579</v>
      </c>
      <c r="I80" s="207" t="s">
        <v>1577</v>
      </c>
      <c r="J80" s="207">
        <v>120</v>
      </c>
      <c r="K80" s="219"/>
    </row>
    <row r="81" spans="2:11" ht="15" customHeight="1">
      <c r="B81" s="230"/>
      <c r="C81" s="207" t="s">
        <v>1580</v>
      </c>
      <c r="D81" s="207"/>
      <c r="E81" s="207"/>
      <c r="F81" s="228" t="s">
        <v>1581</v>
      </c>
      <c r="G81" s="229"/>
      <c r="H81" s="207" t="s">
        <v>1582</v>
      </c>
      <c r="I81" s="207" t="s">
        <v>1577</v>
      </c>
      <c r="J81" s="207">
        <v>50</v>
      </c>
      <c r="K81" s="219"/>
    </row>
    <row r="82" spans="2:11" ht="15" customHeight="1">
      <c r="B82" s="230"/>
      <c r="C82" s="207" t="s">
        <v>1583</v>
      </c>
      <c r="D82" s="207"/>
      <c r="E82" s="207"/>
      <c r="F82" s="228" t="s">
        <v>1575</v>
      </c>
      <c r="G82" s="229"/>
      <c r="H82" s="207" t="s">
        <v>1584</v>
      </c>
      <c r="I82" s="207" t="s">
        <v>1585</v>
      </c>
      <c r="J82" s="207"/>
      <c r="K82" s="219"/>
    </row>
    <row r="83" spans="2:11" ht="15" customHeight="1">
      <c r="B83" s="230"/>
      <c r="C83" s="207" t="s">
        <v>1586</v>
      </c>
      <c r="D83" s="207"/>
      <c r="E83" s="207"/>
      <c r="F83" s="228" t="s">
        <v>1581</v>
      </c>
      <c r="G83" s="207"/>
      <c r="H83" s="207" t="s">
        <v>1587</v>
      </c>
      <c r="I83" s="207" t="s">
        <v>1577</v>
      </c>
      <c r="J83" s="207">
        <v>15</v>
      </c>
      <c r="K83" s="219"/>
    </row>
    <row r="84" spans="2:11" ht="15" customHeight="1">
      <c r="B84" s="230"/>
      <c r="C84" s="207" t="s">
        <v>1588</v>
      </c>
      <c r="D84" s="207"/>
      <c r="E84" s="207"/>
      <c r="F84" s="228" t="s">
        <v>1581</v>
      </c>
      <c r="G84" s="207"/>
      <c r="H84" s="207" t="s">
        <v>1589</v>
      </c>
      <c r="I84" s="207" t="s">
        <v>1577</v>
      </c>
      <c r="J84" s="207">
        <v>15</v>
      </c>
      <c r="K84" s="219"/>
    </row>
    <row r="85" spans="2:11" ht="15" customHeight="1">
      <c r="B85" s="230"/>
      <c r="C85" s="207" t="s">
        <v>1590</v>
      </c>
      <c r="D85" s="207"/>
      <c r="E85" s="207"/>
      <c r="F85" s="228" t="s">
        <v>1581</v>
      </c>
      <c r="G85" s="207"/>
      <c r="H85" s="207" t="s">
        <v>1591</v>
      </c>
      <c r="I85" s="207" t="s">
        <v>1577</v>
      </c>
      <c r="J85" s="207">
        <v>20</v>
      </c>
      <c r="K85" s="219"/>
    </row>
    <row r="86" spans="2:11" ht="15" customHeight="1">
      <c r="B86" s="230"/>
      <c r="C86" s="207" t="s">
        <v>1592</v>
      </c>
      <c r="D86" s="207"/>
      <c r="E86" s="207"/>
      <c r="F86" s="228" t="s">
        <v>1581</v>
      </c>
      <c r="G86" s="207"/>
      <c r="H86" s="207" t="s">
        <v>1593</v>
      </c>
      <c r="I86" s="207" t="s">
        <v>1577</v>
      </c>
      <c r="J86" s="207">
        <v>20</v>
      </c>
      <c r="K86" s="219"/>
    </row>
    <row r="87" spans="2:11" ht="15" customHeight="1">
      <c r="B87" s="230"/>
      <c r="C87" s="207" t="s">
        <v>1594</v>
      </c>
      <c r="D87" s="207"/>
      <c r="E87" s="207"/>
      <c r="F87" s="228" t="s">
        <v>1581</v>
      </c>
      <c r="G87" s="229"/>
      <c r="H87" s="207" t="s">
        <v>1595</v>
      </c>
      <c r="I87" s="207" t="s">
        <v>1577</v>
      </c>
      <c r="J87" s="207">
        <v>50</v>
      </c>
      <c r="K87" s="219"/>
    </row>
    <row r="88" spans="2:11" ht="15" customHeight="1">
      <c r="B88" s="230"/>
      <c r="C88" s="207" t="s">
        <v>1596</v>
      </c>
      <c r="D88" s="207"/>
      <c r="E88" s="207"/>
      <c r="F88" s="228" t="s">
        <v>1581</v>
      </c>
      <c r="G88" s="229"/>
      <c r="H88" s="207" t="s">
        <v>1597</v>
      </c>
      <c r="I88" s="207" t="s">
        <v>1577</v>
      </c>
      <c r="J88" s="207">
        <v>20</v>
      </c>
      <c r="K88" s="219"/>
    </row>
    <row r="89" spans="2:11" ht="15" customHeight="1">
      <c r="B89" s="230"/>
      <c r="C89" s="207" t="s">
        <v>1598</v>
      </c>
      <c r="D89" s="207"/>
      <c r="E89" s="207"/>
      <c r="F89" s="228" t="s">
        <v>1581</v>
      </c>
      <c r="G89" s="229"/>
      <c r="H89" s="207" t="s">
        <v>1599</v>
      </c>
      <c r="I89" s="207" t="s">
        <v>1577</v>
      </c>
      <c r="J89" s="207">
        <v>20</v>
      </c>
      <c r="K89" s="219"/>
    </row>
    <row r="90" spans="2:11" ht="15" customHeight="1">
      <c r="B90" s="230"/>
      <c r="C90" s="207" t="s">
        <v>1600</v>
      </c>
      <c r="D90" s="207"/>
      <c r="E90" s="207"/>
      <c r="F90" s="228" t="s">
        <v>1581</v>
      </c>
      <c r="G90" s="229"/>
      <c r="H90" s="207" t="s">
        <v>1601</v>
      </c>
      <c r="I90" s="207" t="s">
        <v>1577</v>
      </c>
      <c r="J90" s="207">
        <v>50</v>
      </c>
      <c r="K90" s="219"/>
    </row>
    <row r="91" spans="2:11" ht="15" customHeight="1">
      <c r="B91" s="230"/>
      <c r="C91" s="207" t="s">
        <v>1602</v>
      </c>
      <c r="D91" s="207"/>
      <c r="E91" s="207"/>
      <c r="F91" s="228" t="s">
        <v>1581</v>
      </c>
      <c r="G91" s="229"/>
      <c r="H91" s="207" t="s">
        <v>1602</v>
      </c>
      <c r="I91" s="207" t="s">
        <v>1577</v>
      </c>
      <c r="J91" s="207">
        <v>50</v>
      </c>
      <c r="K91" s="219"/>
    </row>
    <row r="92" spans="2:11" ht="15" customHeight="1">
      <c r="B92" s="230"/>
      <c r="C92" s="207" t="s">
        <v>1603</v>
      </c>
      <c r="D92" s="207"/>
      <c r="E92" s="207"/>
      <c r="F92" s="228" t="s">
        <v>1581</v>
      </c>
      <c r="G92" s="229"/>
      <c r="H92" s="207" t="s">
        <v>1604</v>
      </c>
      <c r="I92" s="207" t="s">
        <v>1577</v>
      </c>
      <c r="J92" s="207">
        <v>255</v>
      </c>
      <c r="K92" s="219"/>
    </row>
    <row r="93" spans="2:11" ht="15" customHeight="1">
      <c r="B93" s="230"/>
      <c r="C93" s="207" t="s">
        <v>1605</v>
      </c>
      <c r="D93" s="207"/>
      <c r="E93" s="207"/>
      <c r="F93" s="228" t="s">
        <v>1575</v>
      </c>
      <c r="G93" s="229"/>
      <c r="H93" s="207" t="s">
        <v>1606</v>
      </c>
      <c r="I93" s="207" t="s">
        <v>1607</v>
      </c>
      <c r="J93" s="207"/>
      <c r="K93" s="219"/>
    </row>
    <row r="94" spans="2:11" ht="15" customHeight="1">
      <c r="B94" s="230"/>
      <c r="C94" s="207" t="s">
        <v>1608</v>
      </c>
      <c r="D94" s="207"/>
      <c r="E94" s="207"/>
      <c r="F94" s="228" t="s">
        <v>1575</v>
      </c>
      <c r="G94" s="229"/>
      <c r="H94" s="207" t="s">
        <v>1609</v>
      </c>
      <c r="I94" s="207" t="s">
        <v>1610</v>
      </c>
      <c r="J94" s="207"/>
      <c r="K94" s="219"/>
    </row>
    <row r="95" spans="2:11" ht="15" customHeight="1">
      <c r="B95" s="230"/>
      <c r="C95" s="207" t="s">
        <v>1611</v>
      </c>
      <c r="D95" s="207"/>
      <c r="E95" s="207"/>
      <c r="F95" s="228" t="s">
        <v>1575</v>
      </c>
      <c r="G95" s="229"/>
      <c r="H95" s="207" t="s">
        <v>1611</v>
      </c>
      <c r="I95" s="207" t="s">
        <v>1610</v>
      </c>
      <c r="J95" s="207"/>
      <c r="K95" s="219"/>
    </row>
    <row r="96" spans="2:11" ht="15" customHeight="1">
      <c r="B96" s="230"/>
      <c r="C96" s="207" t="s">
        <v>38</v>
      </c>
      <c r="D96" s="207"/>
      <c r="E96" s="207"/>
      <c r="F96" s="228" t="s">
        <v>1575</v>
      </c>
      <c r="G96" s="229"/>
      <c r="H96" s="207" t="s">
        <v>1612</v>
      </c>
      <c r="I96" s="207" t="s">
        <v>1610</v>
      </c>
      <c r="J96" s="207"/>
      <c r="K96" s="219"/>
    </row>
    <row r="97" spans="2:11" ht="15" customHeight="1">
      <c r="B97" s="230"/>
      <c r="C97" s="207" t="s">
        <v>48</v>
      </c>
      <c r="D97" s="207"/>
      <c r="E97" s="207"/>
      <c r="F97" s="228" t="s">
        <v>1575</v>
      </c>
      <c r="G97" s="229"/>
      <c r="H97" s="207" t="s">
        <v>1613</v>
      </c>
      <c r="I97" s="207" t="s">
        <v>1610</v>
      </c>
      <c r="J97" s="207"/>
      <c r="K97" s="219"/>
    </row>
    <row r="98" spans="2:11" ht="15" customHeight="1">
      <c r="B98" s="231"/>
      <c r="C98" s="232"/>
      <c r="D98" s="232"/>
      <c r="E98" s="232"/>
      <c r="F98" s="232"/>
      <c r="G98" s="232"/>
      <c r="H98" s="232"/>
      <c r="I98" s="232"/>
      <c r="J98" s="232"/>
      <c r="K98" s="233"/>
    </row>
    <row r="99" spans="2:11" ht="18.75" customHeight="1">
      <c r="B99" s="234"/>
      <c r="C99" s="235"/>
      <c r="D99" s="235"/>
      <c r="E99" s="235"/>
      <c r="F99" s="235"/>
      <c r="G99" s="235"/>
      <c r="H99" s="235"/>
      <c r="I99" s="235"/>
      <c r="J99" s="235"/>
      <c r="K99" s="234"/>
    </row>
    <row r="100" spans="2:11" ht="18.75" customHeight="1">
      <c r="B100" s="214"/>
      <c r="C100" s="214"/>
      <c r="D100" s="214"/>
      <c r="E100" s="214"/>
      <c r="F100" s="214"/>
      <c r="G100" s="214"/>
      <c r="H100" s="214"/>
      <c r="I100" s="214"/>
      <c r="J100" s="214"/>
      <c r="K100" s="214"/>
    </row>
    <row r="101" spans="2:11" ht="7.5" customHeight="1">
      <c r="B101" s="215"/>
      <c r="C101" s="216"/>
      <c r="D101" s="216"/>
      <c r="E101" s="216"/>
      <c r="F101" s="216"/>
      <c r="G101" s="216"/>
      <c r="H101" s="216"/>
      <c r="I101" s="216"/>
      <c r="J101" s="216"/>
      <c r="K101" s="217"/>
    </row>
    <row r="102" spans="2:11" ht="45" customHeight="1">
      <c r="B102" s="218"/>
      <c r="C102" s="315" t="s">
        <v>1614</v>
      </c>
      <c r="D102" s="315"/>
      <c r="E102" s="315"/>
      <c r="F102" s="315"/>
      <c r="G102" s="315"/>
      <c r="H102" s="315"/>
      <c r="I102" s="315"/>
      <c r="J102" s="315"/>
      <c r="K102" s="219"/>
    </row>
    <row r="103" spans="2:11" ht="17.25" customHeight="1">
      <c r="B103" s="218"/>
      <c r="C103" s="220" t="s">
        <v>1569</v>
      </c>
      <c r="D103" s="220"/>
      <c r="E103" s="220"/>
      <c r="F103" s="220" t="s">
        <v>1570</v>
      </c>
      <c r="G103" s="221"/>
      <c r="H103" s="220" t="s">
        <v>54</v>
      </c>
      <c r="I103" s="220" t="s">
        <v>57</v>
      </c>
      <c r="J103" s="220" t="s">
        <v>1571</v>
      </c>
      <c r="K103" s="219"/>
    </row>
    <row r="104" spans="2:11" ht="17.25" customHeight="1">
      <c r="B104" s="218"/>
      <c r="C104" s="222" t="s">
        <v>1572</v>
      </c>
      <c r="D104" s="222"/>
      <c r="E104" s="222"/>
      <c r="F104" s="223" t="s">
        <v>1573</v>
      </c>
      <c r="G104" s="224"/>
      <c r="H104" s="222"/>
      <c r="I104" s="222"/>
      <c r="J104" s="222" t="s">
        <v>1574</v>
      </c>
      <c r="K104" s="219"/>
    </row>
    <row r="105" spans="2:11" ht="5.25" customHeight="1">
      <c r="B105" s="218"/>
      <c r="C105" s="220"/>
      <c r="D105" s="220"/>
      <c r="E105" s="220"/>
      <c r="F105" s="220"/>
      <c r="G105" s="236"/>
      <c r="H105" s="220"/>
      <c r="I105" s="220"/>
      <c r="J105" s="220"/>
      <c r="K105" s="219"/>
    </row>
    <row r="106" spans="2:11" ht="15" customHeight="1">
      <c r="B106" s="218"/>
      <c r="C106" s="207" t="s">
        <v>53</v>
      </c>
      <c r="D106" s="227"/>
      <c r="E106" s="227"/>
      <c r="F106" s="228" t="s">
        <v>1575</v>
      </c>
      <c r="G106" s="207"/>
      <c r="H106" s="207" t="s">
        <v>1615</v>
      </c>
      <c r="I106" s="207" t="s">
        <v>1577</v>
      </c>
      <c r="J106" s="207">
        <v>20</v>
      </c>
      <c r="K106" s="219"/>
    </row>
    <row r="107" spans="2:11" ht="15" customHeight="1">
      <c r="B107" s="218"/>
      <c r="C107" s="207" t="s">
        <v>1578</v>
      </c>
      <c r="D107" s="207"/>
      <c r="E107" s="207"/>
      <c r="F107" s="228" t="s">
        <v>1575</v>
      </c>
      <c r="G107" s="207"/>
      <c r="H107" s="207" t="s">
        <v>1615</v>
      </c>
      <c r="I107" s="207" t="s">
        <v>1577</v>
      </c>
      <c r="J107" s="207">
        <v>120</v>
      </c>
      <c r="K107" s="219"/>
    </row>
    <row r="108" spans="2:11" ht="15" customHeight="1">
      <c r="B108" s="230"/>
      <c r="C108" s="207" t="s">
        <v>1580</v>
      </c>
      <c r="D108" s="207"/>
      <c r="E108" s="207"/>
      <c r="F108" s="228" t="s">
        <v>1581</v>
      </c>
      <c r="G108" s="207"/>
      <c r="H108" s="207" t="s">
        <v>1615</v>
      </c>
      <c r="I108" s="207" t="s">
        <v>1577</v>
      </c>
      <c r="J108" s="207">
        <v>50</v>
      </c>
      <c r="K108" s="219"/>
    </row>
    <row r="109" spans="2:11" ht="15" customHeight="1">
      <c r="B109" s="230"/>
      <c r="C109" s="207" t="s">
        <v>1583</v>
      </c>
      <c r="D109" s="207"/>
      <c r="E109" s="207"/>
      <c r="F109" s="228" t="s">
        <v>1575</v>
      </c>
      <c r="G109" s="207"/>
      <c r="H109" s="207" t="s">
        <v>1615</v>
      </c>
      <c r="I109" s="207" t="s">
        <v>1585</v>
      </c>
      <c r="J109" s="207"/>
      <c r="K109" s="219"/>
    </row>
    <row r="110" spans="2:11" ht="15" customHeight="1">
      <c r="B110" s="230"/>
      <c r="C110" s="207" t="s">
        <v>1594</v>
      </c>
      <c r="D110" s="207"/>
      <c r="E110" s="207"/>
      <c r="F110" s="228" t="s">
        <v>1581</v>
      </c>
      <c r="G110" s="207"/>
      <c r="H110" s="207" t="s">
        <v>1615</v>
      </c>
      <c r="I110" s="207" t="s">
        <v>1577</v>
      </c>
      <c r="J110" s="207">
        <v>50</v>
      </c>
      <c r="K110" s="219"/>
    </row>
    <row r="111" spans="2:11" ht="15" customHeight="1">
      <c r="B111" s="230"/>
      <c r="C111" s="207" t="s">
        <v>1602</v>
      </c>
      <c r="D111" s="207"/>
      <c r="E111" s="207"/>
      <c r="F111" s="228" t="s">
        <v>1581</v>
      </c>
      <c r="G111" s="207"/>
      <c r="H111" s="207" t="s">
        <v>1615</v>
      </c>
      <c r="I111" s="207" t="s">
        <v>1577</v>
      </c>
      <c r="J111" s="207">
        <v>50</v>
      </c>
      <c r="K111" s="219"/>
    </row>
    <row r="112" spans="2:11" ht="15" customHeight="1">
      <c r="B112" s="230"/>
      <c r="C112" s="207" t="s">
        <v>1600</v>
      </c>
      <c r="D112" s="207"/>
      <c r="E112" s="207"/>
      <c r="F112" s="228" t="s">
        <v>1581</v>
      </c>
      <c r="G112" s="207"/>
      <c r="H112" s="207" t="s">
        <v>1615</v>
      </c>
      <c r="I112" s="207" t="s">
        <v>1577</v>
      </c>
      <c r="J112" s="207">
        <v>50</v>
      </c>
      <c r="K112" s="219"/>
    </row>
    <row r="113" spans="2:11" ht="15" customHeight="1">
      <c r="B113" s="230"/>
      <c r="C113" s="207" t="s">
        <v>53</v>
      </c>
      <c r="D113" s="207"/>
      <c r="E113" s="207"/>
      <c r="F113" s="228" t="s">
        <v>1575</v>
      </c>
      <c r="G113" s="207"/>
      <c r="H113" s="207" t="s">
        <v>1616</v>
      </c>
      <c r="I113" s="207" t="s">
        <v>1577</v>
      </c>
      <c r="J113" s="207">
        <v>20</v>
      </c>
      <c r="K113" s="219"/>
    </row>
    <row r="114" spans="2:11" ht="15" customHeight="1">
      <c r="B114" s="230"/>
      <c r="C114" s="207" t="s">
        <v>1617</v>
      </c>
      <c r="D114" s="207"/>
      <c r="E114" s="207"/>
      <c r="F114" s="228" t="s">
        <v>1575</v>
      </c>
      <c r="G114" s="207"/>
      <c r="H114" s="207" t="s">
        <v>1618</v>
      </c>
      <c r="I114" s="207" t="s">
        <v>1577</v>
      </c>
      <c r="J114" s="207">
        <v>120</v>
      </c>
      <c r="K114" s="219"/>
    </row>
    <row r="115" spans="2:11" ht="15" customHeight="1">
      <c r="B115" s="230"/>
      <c r="C115" s="207" t="s">
        <v>38</v>
      </c>
      <c r="D115" s="207"/>
      <c r="E115" s="207"/>
      <c r="F115" s="228" t="s">
        <v>1575</v>
      </c>
      <c r="G115" s="207"/>
      <c r="H115" s="207" t="s">
        <v>1619</v>
      </c>
      <c r="I115" s="207" t="s">
        <v>1610</v>
      </c>
      <c r="J115" s="207"/>
      <c r="K115" s="219"/>
    </row>
    <row r="116" spans="2:11" ht="15" customHeight="1">
      <c r="B116" s="230"/>
      <c r="C116" s="207" t="s">
        <v>48</v>
      </c>
      <c r="D116" s="207"/>
      <c r="E116" s="207"/>
      <c r="F116" s="228" t="s">
        <v>1575</v>
      </c>
      <c r="G116" s="207"/>
      <c r="H116" s="207" t="s">
        <v>1620</v>
      </c>
      <c r="I116" s="207" t="s">
        <v>1610</v>
      </c>
      <c r="J116" s="207"/>
      <c r="K116" s="219"/>
    </row>
    <row r="117" spans="2:11" ht="15" customHeight="1">
      <c r="B117" s="230"/>
      <c r="C117" s="207" t="s">
        <v>57</v>
      </c>
      <c r="D117" s="207"/>
      <c r="E117" s="207"/>
      <c r="F117" s="228" t="s">
        <v>1575</v>
      </c>
      <c r="G117" s="207"/>
      <c r="H117" s="207" t="s">
        <v>1621</v>
      </c>
      <c r="I117" s="207" t="s">
        <v>1622</v>
      </c>
      <c r="J117" s="207"/>
      <c r="K117" s="219"/>
    </row>
    <row r="118" spans="2:11" ht="15" customHeight="1">
      <c r="B118" s="231"/>
      <c r="C118" s="237"/>
      <c r="D118" s="237"/>
      <c r="E118" s="237"/>
      <c r="F118" s="237"/>
      <c r="G118" s="237"/>
      <c r="H118" s="237"/>
      <c r="I118" s="237"/>
      <c r="J118" s="237"/>
      <c r="K118" s="233"/>
    </row>
    <row r="119" spans="2:11" ht="18.75" customHeight="1">
      <c r="B119" s="238"/>
      <c r="C119" s="239"/>
      <c r="D119" s="239"/>
      <c r="E119" s="239"/>
      <c r="F119" s="240"/>
      <c r="G119" s="239"/>
      <c r="H119" s="239"/>
      <c r="I119" s="239"/>
      <c r="J119" s="239"/>
      <c r="K119" s="238"/>
    </row>
    <row r="120" spans="2:11" ht="18.75" customHeight="1">
      <c r="B120" s="214"/>
      <c r="C120" s="214"/>
      <c r="D120" s="214"/>
      <c r="E120" s="214"/>
      <c r="F120" s="214"/>
      <c r="G120" s="214"/>
      <c r="H120" s="214"/>
      <c r="I120" s="214"/>
      <c r="J120" s="214"/>
      <c r="K120" s="214"/>
    </row>
    <row r="121" spans="2:11" ht="7.5" customHeight="1">
      <c r="B121" s="241"/>
      <c r="C121" s="242"/>
      <c r="D121" s="242"/>
      <c r="E121" s="242"/>
      <c r="F121" s="242"/>
      <c r="G121" s="242"/>
      <c r="H121" s="242"/>
      <c r="I121" s="242"/>
      <c r="J121" s="242"/>
      <c r="K121" s="243"/>
    </row>
    <row r="122" spans="2:11" ht="45" customHeight="1">
      <c r="B122" s="244"/>
      <c r="C122" s="316" t="s">
        <v>1623</v>
      </c>
      <c r="D122" s="316"/>
      <c r="E122" s="316"/>
      <c r="F122" s="316"/>
      <c r="G122" s="316"/>
      <c r="H122" s="316"/>
      <c r="I122" s="316"/>
      <c r="J122" s="316"/>
      <c r="K122" s="245"/>
    </row>
    <row r="123" spans="2:11" ht="17.25" customHeight="1">
      <c r="B123" s="246"/>
      <c r="C123" s="220" t="s">
        <v>1569</v>
      </c>
      <c r="D123" s="220"/>
      <c r="E123" s="220"/>
      <c r="F123" s="220" t="s">
        <v>1570</v>
      </c>
      <c r="G123" s="221"/>
      <c r="H123" s="220" t="s">
        <v>54</v>
      </c>
      <c r="I123" s="220" t="s">
        <v>57</v>
      </c>
      <c r="J123" s="220" t="s">
        <v>1571</v>
      </c>
      <c r="K123" s="247"/>
    </row>
    <row r="124" spans="2:11" ht="17.25" customHeight="1">
      <c r="B124" s="246"/>
      <c r="C124" s="222" t="s">
        <v>1572</v>
      </c>
      <c r="D124" s="222"/>
      <c r="E124" s="222"/>
      <c r="F124" s="223" t="s">
        <v>1573</v>
      </c>
      <c r="G124" s="224"/>
      <c r="H124" s="222"/>
      <c r="I124" s="222"/>
      <c r="J124" s="222" t="s">
        <v>1574</v>
      </c>
      <c r="K124" s="247"/>
    </row>
    <row r="125" spans="2:11" ht="5.25" customHeight="1">
      <c r="B125" s="248"/>
      <c r="C125" s="225"/>
      <c r="D125" s="225"/>
      <c r="E125" s="225"/>
      <c r="F125" s="225"/>
      <c r="G125" s="249"/>
      <c r="H125" s="225"/>
      <c r="I125" s="225"/>
      <c r="J125" s="225"/>
      <c r="K125" s="250"/>
    </row>
    <row r="126" spans="2:11" ht="15" customHeight="1">
      <c r="B126" s="248"/>
      <c r="C126" s="207" t="s">
        <v>1578</v>
      </c>
      <c r="D126" s="227"/>
      <c r="E126" s="227"/>
      <c r="F126" s="228" t="s">
        <v>1575</v>
      </c>
      <c r="G126" s="207"/>
      <c r="H126" s="207" t="s">
        <v>1615</v>
      </c>
      <c r="I126" s="207" t="s">
        <v>1577</v>
      </c>
      <c r="J126" s="207">
        <v>120</v>
      </c>
      <c r="K126" s="251"/>
    </row>
    <row r="127" spans="2:11" ht="15" customHeight="1">
      <c r="B127" s="248"/>
      <c r="C127" s="207" t="s">
        <v>1624</v>
      </c>
      <c r="D127" s="207"/>
      <c r="E127" s="207"/>
      <c r="F127" s="228" t="s">
        <v>1575</v>
      </c>
      <c r="G127" s="207"/>
      <c r="H127" s="207" t="s">
        <v>1625</v>
      </c>
      <c r="I127" s="207" t="s">
        <v>1577</v>
      </c>
      <c r="J127" s="207" t="s">
        <v>1626</v>
      </c>
      <c r="K127" s="251"/>
    </row>
    <row r="128" spans="2:11" ht="15" customHeight="1">
      <c r="B128" s="248"/>
      <c r="C128" s="207" t="s">
        <v>1523</v>
      </c>
      <c r="D128" s="207"/>
      <c r="E128" s="207"/>
      <c r="F128" s="228" t="s">
        <v>1575</v>
      </c>
      <c r="G128" s="207"/>
      <c r="H128" s="207" t="s">
        <v>1627</v>
      </c>
      <c r="I128" s="207" t="s">
        <v>1577</v>
      </c>
      <c r="J128" s="207" t="s">
        <v>1626</v>
      </c>
      <c r="K128" s="251"/>
    </row>
    <row r="129" spans="2:11" ht="15" customHeight="1">
      <c r="B129" s="248"/>
      <c r="C129" s="207" t="s">
        <v>1586</v>
      </c>
      <c r="D129" s="207"/>
      <c r="E129" s="207"/>
      <c r="F129" s="228" t="s">
        <v>1581</v>
      </c>
      <c r="G129" s="207"/>
      <c r="H129" s="207" t="s">
        <v>1587</v>
      </c>
      <c r="I129" s="207" t="s">
        <v>1577</v>
      </c>
      <c r="J129" s="207">
        <v>15</v>
      </c>
      <c r="K129" s="251"/>
    </row>
    <row r="130" spans="2:11" ht="15" customHeight="1">
      <c r="B130" s="248"/>
      <c r="C130" s="207" t="s">
        <v>1588</v>
      </c>
      <c r="D130" s="207"/>
      <c r="E130" s="207"/>
      <c r="F130" s="228" t="s">
        <v>1581</v>
      </c>
      <c r="G130" s="207"/>
      <c r="H130" s="207" t="s">
        <v>1589</v>
      </c>
      <c r="I130" s="207" t="s">
        <v>1577</v>
      </c>
      <c r="J130" s="207">
        <v>15</v>
      </c>
      <c r="K130" s="251"/>
    </row>
    <row r="131" spans="2:11" ht="15" customHeight="1">
      <c r="B131" s="248"/>
      <c r="C131" s="207" t="s">
        <v>1590</v>
      </c>
      <c r="D131" s="207"/>
      <c r="E131" s="207"/>
      <c r="F131" s="228" t="s">
        <v>1581</v>
      </c>
      <c r="G131" s="207"/>
      <c r="H131" s="207" t="s">
        <v>1591</v>
      </c>
      <c r="I131" s="207" t="s">
        <v>1577</v>
      </c>
      <c r="J131" s="207">
        <v>20</v>
      </c>
      <c r="K131" s="251"/>
    </row>
    <row r="132" spans="2:11" ht="15" customHeight="1">
      <c r="B132" s="248"/>
      <c r="C132" s="207" t="s">
        <v>1592</v>
      </c>
      <c r="D132" s="207"/>
      <c r="E132" s="207"/>
      <c r="F132" s="228" t="s">
        <v>1581</v>
      </c>
      <c r="G132" s="207"/>
      <c r="H132" s="207" t="s">
        <v>1593</v>
      </c>
      <c r="I132" s="207" t="s">
        <v>1577</v>
      </c>
      <c r="J132" s="207">
        <v>20</v>
      </c>
      <c r="K132" s="251"/>
    </row>
    <row r="133" spans="2:11" ht="15" customHeight="1">
      <c r="B133" s="248"/>
      <c r="C133" s="207" t="s">
        <v>1580</v>
      </c>
      <c r="D133" s="207"/>
      <c r="E133" s="207"/>
      <c r="F133" s="228" t="s">
        <v>1581</v>
      </c>
      <c r="G133" s="207"/>
      <c r="H133" s="207" t="s">
        <v>1615</v>
      </c>
      <c r="I133" s="207" t="s">
        <v>1577</v>
      </c>
      <c r="J133" s="207">
        <v>50</v>
      </c>
      <c r="K133" s="251"/>
    </row>
    <row r="134" spans="2:11" ht="15" customHeight="1">
      <c r="B134" s="248"/>
      <c r="C134" s="207" t="s">
        <v>1594</v>
      </c>
      <c r="D134" s="207"/>
      <c r="E134" s="207"/>
      <c r="F134" s="228" t="s">
        <v>1581</v>
      </c>
      <c r="G134" s="207"/>
      <c r="H134" s="207" t="s">
        <v>1615</v>
      </c>
      <c r="I134" s="207" t="s">
        <v>1577</v>
      </c>
      <c r="J134" s="207">
        <v>50</v>
      </c>
      <c r="K134" s="251"/>
    </row>
    <row r="135" spans="2:11" ht="15" customHeight="1">
      <c r="B135" s="248"/>
      <c r="C135" s="207" t="s">
        <v>1600</v>
      </c>
      <c r="D135" s="207"/>
      <c r="E135" s="207"/>
      <c r="F135" s="228" t="s">
        <v>1581</v>
      </c>
      <c r="G135" s="207"/>
      <c r="H135" s="207" t="s">
        <v>1615</v>
      </c>
      <c r="I135" s="207" t="s">
        <v>1577</v>
      </c>
      <c r="J135" s="207">
        <v>50</v>
      </c>
      <c r="K135" s="251"/>
    </row>
    <row r="136" spans="2:11" ht="15" customHeight="1">
      <c r="B136" s="248"/>
      <c r="C136" s="207" t="s">
        <v>1602</v>
      </c>
      <c r="D136" s="207"/>
      <c r="E136" s="207"/>
      <c r="F136" s="228" t="s">
        <v>1581</v>
      </c>
      <c r="G136" s="207"/>
      <c r="H136" s="207" t="s">
        <v>1615</v>
      </c>
      <c r="I136" s="207" t="s">
        <v>1577</v>
      </c>
      <c r="J136" s="207">
        <v>50</v>
      </c>
      <c r="K136" s="251"/>
    </row>
    <row r="137" spans="2:11" ht="15" customHeight="1">
      <c r="B137" s="248"/>
      <c r="C137" s="207" t="s">
        <v>1603</v>
      </c>
      <c r="D137" s="207"/>
      <c r="E137" s="207"/>
      <c r="F137" s="228" t="s">
        <v>1581</v>
      </c>
      <c r="G137" s="207"/>
      <c r="H137" s="207" t="s">
        <v>1628</v>
      </c>
      <c r="I137" s="207" t="s">
        <v>1577</v>
      </c>
      <c r="J137" s="207">
        <v>255</v>
      </c>
      <c r="K137" s="251"/>
    </row>
    <row r="138" spans="2:11" ht="15" customHeight="1">
      <c r="B138" s="248"/>
      <c r="C138" s="207" t="s">
        <v>1605</v>
      </c>
      <c r="D138" s="207"/>
      <c r="E138" s="207"/>
      <c r="F138" s="228" t="s">
        <v>1575</v>
      </c>
      <c r="G138" s="207"/>
      <c r="H138" s="207" t="s">
        <v>1629</v>
      </c>
      <c r="I138" s="207" t="s">
        <v>1607</v>
      </c>
      <c r="J138" s="207"/>
      <c r="K138" s="251"/>
    </row>
    <row r="139" spans="2:11" ht="15" customHeight="1">
      <c r="B139" s="248"/>
      <c r="C139" s="207" t="s">
        <v>1608</v>
      </c>
      <c r="D139" s="207"/>
      <c r="E139" s="207"/>
      <c r="F139" s="228" t="s">
        <v>1575</v>
      </c>
      <c r="G139" s="207"/>
      <c r="H139" s="207" t="s">
        <v>1630</v>
      </c>
      <c r="I139" s="207" t="s">
        <v>1610</v>
      </c>
      <c r="J139" s="207"/>
      <c r="K139" s="251"/>
    </row>
    <row r="140" spans="2:11" ht="15" customHeight="1">
      <c r="B140" s="248"/>
      <c r="C140" s="207" t="s">
        <v>1611</v>
      </c>
      <c r="D140" s="207"/>
      <c r="E140" s="207"/>
      <c r="F140" s="228" t="s">
        <v>1575</v>
      </c>
      <c r="G140" s="207"/>
      <c r="H140" s="207" t="s">
        <v>1611</v>
      </c>
      <c r="I140" s="207" t="s">
        <v>1610</v>
      </c>
      <c r="J140" s="207"/>
      <c r="K140" s="251"/>
    </row>
    <row r="141" spans="2:11" ht="15" customHeight="1">
      <c r="B141" s="248"/>
      <c r="C141" s="207" t="s">
        <v>38</v>
      </c>
      <c r="D141" s="207"/>
      <c r="E141" s="207"/>
      <c r="F141" s="228" t="s">
        <v>1575</v>
      </c>
      <c r="G141" s="207"/>
      <c r="H141" s="207" t="s">
        <v>1631</v>
      </c>
      <c r="I141" s="207" t="s">
        <v>1610</v>
      </c>
      <c r="J141" s="207"/>
      <c r="K141" s="251"/>
    </row>
    <row r="142" spans="2:11" ht="15" customHeight="1">
      <c r="B142" s="248"/>
      <c r="C142" s="207" t="s">
        <v>1632</v>
      </c>
      <c r="D142" s="207"/>
      <c r="E142" s="207"/>
      <c r="F142" s="228" t="s">
        <v>1575</v>
      </c>
      <c r="G142" s="207"/>
      <c r="H142" s="207" t="s">
        <v>1633</v>
      </c>
      <c r="I142" s="207" t="s">
        <v>1610</v>
      </c>
      <c r="J142" s="207"/>
      <c r="K142" s="251"/>
    </row>
    <row r="143" spans="2:11" ht="15" customHeight="1">
      <c r="B143" s="252"/>
      <c r="C143" s="253"/>
      <c r="D143" s="253"/>
      <c r="E143" s="253"/>
      <c r="F143" s="253"/>
      <c r="G143" s="253"/>
      <c r="H143" s="253"/>
      <c r="I143" s="253"/>
      <c r="J143" s="253"/>
      <c r="K143" s="254"/>
    </row>
    <row r="144" spans="2:11" ht="18.75" customHeight="1">
      <c r="B144" s="239"/>
      <c r="C144" s="239"/>
      <c r="D144" s="239"/>
      <c r="E144" s="239"/>
      <c r="F144" s="240"/>
      <c r="G144" s="239"/>
      <c r="H144" s="239"/>
      <c r="I144" s="239"/>
      <c r="J144" s="239"/>
      <c r="K144" s="239"/>
    </row>
    <row r="145" spans="2:11" ht="18.75" customHeight="1">
      <c r="B145" s="214"/>
      <c r="C145" s="214"/>
      <c r="D145" s="214"/>
      <c r="E145" s="214"/>
      <c r="F145" s="214"/>
      <c r="G145" s="214"/>
      <c r="H145" s="214"/>
      <c r="I145" s="214"/>
      <c r="J145" s="214"/>
      <c r="K145" s="214"/>
    </row>
    <row r="146" spans="2:11" ht="7.5" customHeight="1">
      <c r="B146" s="215"/>
      <c r="C146" s="216"/>
      <c r="D146" s="216"/>
      <c r="E146" s="216"/>
      <c r="F146" s="216"/>
      <c r="G146" s="216"/>
      <c r="H146" s="216"/>
      <c r="I146" s="216"/>
      <c r="J146" s="216"/>
      <c r="K146" s="217"/>
    </row>
    <row r="147" spans="2:11" ht="45" customHeight="1">
      <c r="B147" s="218"/>
      <c r="C147" s="315" t="s">
        <v>1634</v>
      </c>
      <c r="D147" s="315"/>
      <c r="E147" s="315"/>
      <c r="F147" s="315"/>
      <c r="G147" s="315"/>
      <c r="H147" s="315"/>
      <c r="I147" s="315"/>
      <c r="J147" s="315"/>
      <c r="K147" s="219"/>
    </row>
    <row r="148" spans="2:11" ht="17.25" customHeight="1">
      <c r="B148" s="218"/>
      <c r="C148" s="220" t="s">
        <v>1569</v>
      </c>
      <c r="D148" s="220"/>
      <c r="E148" s="220"/>
      <c r="F148" s="220" t="s">
        <v>1570</v>
      </c>
      <c r="G148" s="221"/>
      <c r="H148" s="220" t="s">
        <v>54</v>
      </c>
      <c r="I148" s="220" t="s">
        <v>57</v>
      </c>
      <c r="J148" s="220" t="s">
        <v>1571</v>
      </c>
      <c r="K148" s="219"/>
    </row>
    <row r="149" spans="2:11" ht="17.25" customHeight="1">
      <c r="B149" s="218"/>
      <c r="C149" s="222" t="s">
        <v>1572</v>
      </c>
      <c r="D149" s="222"/>
      <c r="E149" s="222"/>
      <c r="F149" s="223" t="s">
        <v>1573</v>
      </c>
      <c r="G149" s="224"/>
      <c r="H149" s="222"/>
      <c r="I149" s="222"/>
      <c r="J149" s="222" t="s">
        <v>1574</v>
      </c>
      <c r="K149" s="219"/>
    </row>
    <row r="150" spans="2:11" ht="5.25" customHeight="1">
      <c r="B150" s="230"/>
      <c r="C150" s="225"/>
      <c r="D150" s="225"/>
      <c r="E150" s="225"/>
      <c r="F150" s="225"/>
      <c r="G150" s="226"/>
      <c r="H150" s="225"/>
      <c r="I150" s="225"/>
      <c r="J150" s="225"/>
      <c r="K150" s="251"/>
    </row>
    <row r="151" spans="2:11" ht="15" customHeight="1">
      <c r="B151" s="230"/>
      <c r="C151" s="255" t="s">
        <v>1578</v>
      </c>
      <c r="D151" s="207"/>
      <c r="E151" s="207"/>
      <c r="F151" s="256" t="s">
        <v>1575</v>
      </c>
      <c r="G151" s="207"/>
      <c r="H151" s="255" t="s">
        <v>1615</v>
      </c>
      <c r="I151" s="255" t="s">
        <v>1577</v>
      </c>
      <c r="J151" s="255">
        <v>120</v>
      </c>
      <c r="K151" s="251"/>
    </row>
    <row r="152" spans="2:11" ht="15" customHeight="1">
      <c r="B152" s="230"/>
      <c r="C152" s="255" t="s">
        <v>1624</v>
      </c>
      <c r="D152" s="207"/>
      <c r="E152" s="207"/>
      <c r="F152" s="256" t="s">
        <v>1575</v>
      </c>
      <c r="G152" s="207"/>
      <c r="H152" s="255" t="s">
        <v>1635</v>
      </c>
      <c r="I152" s="255" t="s">
        <v>1577</v>
      </c>
      <c r="J152" s="255" t="s">
        <v>1626</v>
      </c>
      <c r="K152" s="251"/>
    </row>
    <row r="153" spans="2:11" ht="15" customHeight="1">
      <c r="B153" s="230"/>
      <c r="C153" s="255" t="s">
        <v>1523</v>
      </c>
      <c r="D153" s="207"/>
      <c r="E153" s="207"/>
      <c r="F153" s="256" t="s">
        <v>1575</v>
      </c>
      <c r="G153" s="207"/>
      <c r="H153" s="255" t="s">
        <v>1636</v>
      </c>
      <c r="I153" s="255" t="s">
        <v>1577</v>
      </c>
      <c r="J153" s="255" t="s">
        <v>1626</v>
      </c>
      <c r="K153" s="251"/>
    </row>
    <row r="154" spans="2:11" ht="15" customHeight="1">
      <c r="B154" s="230"/>
      <c r="C154" s="255" t="s">
        <v>1580</v>
      </c>
      <c r="D154" s="207"/>
      <c r="E154" s="207"/>
      <c r="F154" s="256" t="s">
        <v>1581</v>
      </c>
      <c r="G154" s="207"/>
      <c r="H154" s="255" t="s">
        <v>1615</v>
      </c>
      <c r="I154" s="255" t="s">
        <v>1577</v>
      </c>
      <c r="J154" s="255">
        <v>50</v>
      </c>
      <c r="K154" s="251"/>
    </row>
    <row r="155" spans="2:11" ht="15" customHeight="1">
      <c r="B155" s="230"/>
      <c r="C155" s="255" t="s">
        <v>1583</v>
      </c>
      <c r="D155" s="207"/>
      <c r="E155" s="207"/>
      <c r="F155" s="256" t="s">
        <v>1575</v>
      </c>
      <c r="G155" s="207"/>
      <c r="H155" s="255" t="s">
        <v>1615</v>
      </c>
      <c r="I155" s="255" t="s">
        <v>1585</v>
      </c>
      <c r="J155" s="255"/>
      <c r="K155" s="251"/>
    </row>
    <row r="156" spans="2:11" ht="15" customHeight="1">
      <c r="B156" s="230"/>
      <c r="C156" s="255" t="s">
        <v>1594</v>
      </c>
      <c r="D156" s="207"/>
      <c r="E156" s="207"/>
      <c r="F156" s="256" t="s">
        <v>1581</v>
      </c>
      <c r="G156" s="207"/>
      <c r="H156" s="255" t="s">
        <v>1615</v>
      </c>
      <c r="I156" s="255" t="s">
        <v>1577</v>
      </c>
      <c r="J156" s="255">
        <v>50</v>
      </c>
      <c r="K156" s="251"/>
    </row>
    <row r="157" spans="2:11" ht="15" customHeight="1">
      <c r="B157" s="230"/>
      <c r="C157" s="255" t="s">
        <v>1602</v>
      </c>
      <c r="D157" s="207"/>
      <c r="E157" s="207"/>
      <c r="F157" s="256" t="s">
        <v>1581</v>
      </c>
      <c r="G157" s="207"/>
      <c r="H157" s="255" t="s">
        <v>1615</v>
      </c>
      <c r="I157" s="255" t="s">
        <v>1577</v>
      </c>
      <c r="J157" s="255">
        <v>50</v>
      </c>
      <c r="K157" s="251"/>
    </row>
    <row r="158" spans="2:11" ht="15" customHeight="1">
      <c r="B158" s="230"/>
      <c r="C158" s="255" t="s">
        <v>1600</v>
      </c>
      <c r="D158" s="207"/>
      <c r="E158" s="207"/>
      <c r="F158" s="256" t="s">
        <v>1581</v>
      </c>
      <c r="G158" s="207"/>
      <c r="H158" s="255" t="s">
        <v>1615</v>
      </c>
      <c r="I158" s="255" t="s">
        <v>1577</v>
      </c>
      <c r="J158" s="255">
        <v>50</v>
      </c>
      <c r="K158" s="251"/>
    </row>
    <row r="159" spans="2:11" ht="15" customHeight="1">
      <c r="B159" s="230"/>
      <c r="C159" s="255" t="s">
        <v>99</v>
      </c>
      <c r="D159" s="207"/>
      <c r="E159" s="207"/>
      <c r="F159" s="256" t="s">
        <v>1575</v>
      </c>
      <c r="G159" s="207"/>
      <c r="H159" s="255" t="s">
        <v>1637</v>
      </c>
      <c r="I159" s="255" t="s">
        <v>1577</v>
      </c>
      <c r="J159" s="255" t="s">
        <v>1638</v>
      </c>
      <c r="K159" s="251"/>
    </row>
    <row r="160" spans="2:11" ht="15" customHeight="1">
      <c r="B160" s="230"/>
      <c r="C160" s="255" t="s">
        <v>1639</v>
      </c>
      <c r="D160" s="207"/>
      <c r="E160" s="207"/>
      <c r="F160" s="256" t="s">
        <v>1575</v>
      </c>
      <c r="G160" s="207"/>
      <c r="H160" s="255" t="s">
        <v>1640</v>
      </c>
      <c r="I160" s="255" t="s">
        <v>1610</v>
      </c>
      <c r="J160" s="255"/>
      <c r="K160" s="251"/>
    </row>
    <row r="161" spans="2:11" ht="15" customHeight="1">
      <c r="B161" s="257"/>
      <c r="C161" s="237"/>
      <c r="D161" s="237"/>
      <c r="E161" s="237"/>
      <c r="F161" s="237"/>
      <c r="G161" s="237"/>
      <c r="H161" s="237"/>
      <c r="I161" s="237"/>
      <c r="J161" s="237"/>
      <c r="K161" s="258"/>
    </row>
    <row r="162" spans="2:11" ht="18.75" customHeight="1">
      <c r="B162" s="239"/>
      <c r="C162" s="249"/>
      <c r="D162" s="249"/>
      <c r="E162" s="249"/>
      <c r="F162" s="259"/>
      <c r="G162" s="249"/>
      <c r="H162" s="249"/>
      <c r="I162" s="249"/>
      <c r="J162" s="249"/>
      <c r="K162" s="239"/>
    </row>
    <row r="163" spans="2:11" ht="18.75" customHeight="1">
      <c r="B163" s="214"/>
      <c r="C163" s="214"/>
      <c r="D163" s="214"/>
      <c r="E163" s="214"/>
      <c r="F163" s="214"/>
      <c r="G163" s="214"/>
      <c r="H163" s="214"/>
      <c r="I163" s="214"/>
      <c r="J163" s="214"/>
      <c r="K163" s="214"/>
    </row>
    <row r="164" spans="2:11" ht="7.5" customHeight="1">
      <c r="B164" s="196"/>
      <c r="C164" s="197"/>
      <c r="D164" s="197"/>
      <c r="E164" s="197"/>
      <c r="F164" s="197"/>
      <c r="G164" s="197"/>
      <c r="H164" s="197"/>
      <c r="I164" s="197"/>
      <c r="J164" s="197"/>
      <c r="K164" s="198"/>
    </row>
    <row r="165" spans="2:11" ht="45" customHeight="1">
      <c r="B165" s="199"/>
      <c r="C165" s="316" t="s">
        <v>1641</v>
      </c>
      <c r="D165" s="316"/>
      <c r="E165" s="316"/>
      <c r="F165" s="316"/>
      <c r="G165" s="316"/>
      <c r="H165" s="316"/>
      <c r="I165" s="316"/>
      <c r="J165" s="316"/>
      <c r="K165" s="200"/>
    </row>
    <row r="166" spans="2:11" ht="17.25" customHeight="1">
      <c r="B166" s="199"/>
      <c r="C166" s="220" t="s">
        <v>1569</v>
      </c>
      <c r="D166" s="220"/>
      <c r="E166" s="220"/>
      <c r="F166" s="220" t="s">
        <v>1570</v>
      </c>
      <c r="G166" s="260"/>
      <c r="H166" s="261" t="s">
        <v>54</v>
      </c>
      <c r="I166" s="261" t="s">
        <v>57</v>
      </c>
      <c r="J166" s="220" t="s">
        <v>1571</v>
      </c>
      <c r="K166" s="200"/>
    </row>
    <row r="167" spans="2:11" ht="17.25" customHeight="1">
      <c r="B167" s="201"/>
      <c r="C167" s="222" t="s">
        <v>1572</v>
      </c>
      <c r="D167" s="222"/>
      <c r="E167" s="222"/>
      <c r="F167" s="223" t="s">
        <v>1573</v>
      </c>
      <c r="G167" s="262"/>
      <c r="H167" s="263"/>
      <c r="I167" s="263"/>
      <c r="J167" s="222" t="s">
        <v>1574</v>
      </c>
      <c r="K167" s="202"/>
    </row>
    <row r="168" spans="2:11" ht="5.25" customHeight="1">
      <c r="B168" s="230"/>
      <c r="C168" s="225"/>
      <c r="D168" s="225"/>
      <c r="E168" s="225"/>
      <c r="F168" s="225"/>
      <c r="G168" s="226"/>
      <c r="H168" s="225"/>
      <c r="I168" s="225"/>
      <c r="J168" s="225"/>
      <c r="K168" s="251"/>
    </row>
    <row r="169" spans="2:11" ht="15" customHeight="1">
      <c r="B169" s="230"/>
      <c r="C169" s="207" t="s">
        <v>1578</v>
      </c>
      <c r="D169" s="207"/>
      <c r="E169" s="207"/>
      <c r="F169" s="228" t="s">
        <v>1575</v>
      </c>
      <c r="G169" s="207"/>
      <c r="H169" s="207" t="s">
        <v>1615</v>
      </c>
      <c r="I169" s="207" t="s">
        <v>1577</v>
      </c>
      <c r="J169" s="207">
        <v>120</v>
      </c>
      <c r="K169" s="251"/>
    </row>
    <row r="170" spans="2:11" ht="15" customHeight="1">
      <c r="B170" s="230"/>
      <c r="C170" s="207" t="s">
        <v>1624</v>
      </c>
      <c r="D170" s="207"/>
      <c r="E170" s="207"/>
      <c r="F170" s="228" t="s">
        <v>1575</v>
      </c>
      <c r="G170" s="207"/>
      <c r="H170" s="207" t="s">
        <v>1625</v>
      </c>
      <c r="I170" s="207" t="s">
        <v>1577</v>
      </c>
      <c r="J170" s="207" t="s">
        <v>1626</v>
      </c>
      <c r="K170" s="251"/>
    </row>
    <row r="171" spans="2:11" ht="15" customHeight="1">
      <c r="B171" s="230"/>
      <c r="C171" s="207" t="s">
        <v>1523</v>
      </c>
      <c r="D171" s="207"/>
      <c r="E171" s="207"/>
      <c r="F171" s="228" t="s">
        <v>1575</v>
      </c>
      <c r="G171" s="207"/>
      <c r="H171" s="207" t="s">
        <v>1642</v>
      </c>
      <c r="I171" s="207" t="s">
        <v>1577</v>
      </c>
      <c r="J171" s="207" t="s">
        <v>1626</v>
      </c>
      <c r="K171" s="251"/>
    </row>
    <row r="172" spans="2:11" ht="15" customHeight="1">
      <c r="B172" s="230"/>
      <c r="C172" s="207" t="s">
        <v>1580</v>
      </c>
      <c r="D172" s="207"/>
      <c r="E172" s="207"/>
      <c r="F172" s="228" t="s">
        <v>1581</v>
      </c>
      <c r="G172" s="207"/>
      <c r="H172" s="207" t="s">
        <v>1642</v>
      </c>
      <c r="I172" s="207" t="s">
        <v>1577</v>
      </c>
      <c r="J172" s="207">
        <v>50</v>
      </c>
      <c r="K172" s="251"/>
    </row>
    <row r="173" spans="2:11" ht="15" customHeight="1">
      <c r="B173" s="230"/>
      <c r="C173" s="207" t="s">
        <v>1583</v>
      </c>
      <c r="D173" s="207"/>
      <c r="E173" s="207"/>
      <c r="F173" s="228" t="s">
        <v>1575</v>
      </c>
      <c r="G173" s="207"/>
      <c r="H173" s="207" t="s">
        <v>1642</v>
      </c>
      <c r="I173" s="207" t="s">
        <v>1585</v>
      </c>
      <c r="J173" s="207"/>
      <c r="K173" s="251"/>
    </row>
    <row r="174" spans="2:11" ht="15" customHeight="1">
      <c r="B174" s="230"/>
      <c r="C174" s="207" t="s">
        <v>1594</v>
      </c>
      <c r="D174" s="207"/>
      <c r="E174" s="207"/>
      <c r="F174" s="228" t="s">
        <v>1581</v>
      </c>
      <c r="G174" s="207"/>
      <c r="H174" s="207" t="s">
        <v>1642</v>
      </c>
      <c r="I174" s="207" t="s">
        <v>1577</v>
      </c>
      <c r="J174" s="207">
        <v>50</v>
      </c>
      <c r="K174" s="251"/>
    </row>
    <row r="175" spans="2:11" ht="15" customHeight="1">
      <c r="B175" s="230"/>
      <c r="C175" s="207" t="s">
        <v>1602</v>
      </c>
      <c r="D175" s="207"/>
      <c r="E175" s="207"/>
      <c r="F175" s="228" t="s">
        <v>1581</v>
      </c>
      <c r="G175" s="207"/>
      <c r="H175" s="207" t="s">
        <v>1642</v>
      </c>
      <c r="I175" s="207" t="s">
        <v>1577</v>
      </c>
      <c r="J175" s="207">
        <v>50</v>
      </c>
      <c r="K175" s="251"/>
    </row>
    <row r="176" spans="2:11" ht="15" customHeight="1">
      <c r="B176" s="230"/>
      <c r="C176" s="207" t="s">
        <v>1600</v>
      </c>
      <c r="D176" s="207"/>
      <c r="E176" s="207"/>
      <c r="F176" s="228" t="s">
        <v>1581</v>
      </c>
      <c r="G176" s="207"/>
      <c r="H176" s="207" t="s">
        <v>1642</v>
      </c>
      <c r="I176" s="207" t="s">
        <v>1577</v>
      </c>
      <c r="J176" s="207">
        <v>50</v>
      </c>
      <c r="K176" s="251"/>
    </row>
    <row r="177" spans="2:11" ht="15" customHeight="1">
      <c r="B177" s="230"/>
      <c r="C177" s="207" t="s">
        <v>115</v>
      </c>
      <c r="D177" s="207"/>
      <c r="E177" s="207"/>
      <c r="F177" s="228" t="s">
        <v>1575</v>
      </c>
      <c r="G177" s="207"/>
      <c r="H177" s="207" t="s">
        <v>1643</v>
      </c>
      <c r="I177" s="207" t="s">
        <v>1644</v>
      </c>
      <c r="J177" s="207"/>
      <c r="K177" s="251"/>
    </row>
    <row r="178" spans="2:11" ht="15" customHeight="1">
      <c r="B178" s="230"/>
      <c r="C178" s="207" t="s">
        <v>57</v>
      </c>
      <c r="D178" s="207"/>
      <c r="E178" s="207"/>
      <c r="F178" s="228" t="s">
        <v>1575</v>
      </c>
      <c r="G178" s="207"/>
      <c r="H178" s="207" t="s">
        <v>1645</v>
      </c>
      <c r="I178" s="207" t="s">
        <v>1646</v>
      </c>
      <c r="J178" s="207">
        <v>1</v>
      </c>
      <c r="K178" s="251"/>
    </row>
    <row r="179" spans="2:11" ht="15" customHeight="1">
      <c r="B179" s="230"/>
      <c r="C179" s="207" t="s">
        <v>53</v>
      </c>
      <c r="D179" s="207"/>
      <c r="E179" s="207"/>
      <c r="F179" s="228" t="s">
        <v>1575</v>
      </c>
      <c r="G179" s="207"/>
      <c r="H179" s="207" t="s">
        <v>1647</v>
      </c>
      <c r="I179" s="207" t="s">
        <v>1577</v>
      </c>
      <c r="J179" s="207">
        <v>20</v>
      </c>
      <c r="K179" s="251"/>
    </row>
    <row r="180" spans="2:11" ht="15" customHeight="1">
      <c r="B180" s="230"/>
      <c r="C180" s="207" t="s">
        <v>54</v>
      </c>
      <c r="D180" s="207"/>
      <c r="E180" s="207"/>
      <c r="F180" s="228" t="s">
        <v>1575</v>
      </c>
      <c r="G180" s="207"/>
      <c r="H180" s="207" t="s">
        <v>1648</v>
      </c>
      <c r="I180" s="207" t="s">
        <v>1577</v>
      </c>
      <c r="J180" s="207">
        <v>255</v>
      </c>
      <c r="K180" s="251"/>
    </row>
    <row r="181" spans="2:11" ht="15" customHeight="1">
      <c r="B181" s="230"/>
      <c r="C181" s="207" t="s">
        <v>116</v>
      </c>
      <c r="D181" s="207"/>
      <c r="E181" s="207"/>
      <c r="F181" s="228" t="s">
        <v>1575</v>
      </c>
      <c r="G181" s="207"/>
      <c r="H181" s="207" t="s">
        <v>1539</v>
      </c>
      <c r="I181" s="207" t="s">
        <v>1577</v>
      </c>
      <c r="J181" s="207">
        <v>10</v>
      </c>
      <c r="K181" s="251"/>
    </row>
    <row r="182" spans="2:11" ht="15" customHeight="1">
      <c r="B182" s="230"/>
      <c r="C182" s="207" t="s">
        <v>117</v>
      </c>
      <c r="D182" s="207"/>
      <c r="E182" s="207"/>
      <c r="F182" s="228" t="s">
        <v>1575</v>
      </c>
      <c r="G182" s="207"/>
      <c r="H182" s="207" t="s">
        <v>1649</v>
      </c>
      <c r="I182" s="207" t="s">
        <v>1610</v>
      </c>
      <c r="J182" s="207"/>
      <c r="K182" s="251"/>
    </row>
    <row r="183" spans="2:11" ht="15" customHeight="1">
      <c r="B183" s="230"/>
      <c r="C183" s="207" t="s">
        <v>1650</v>
      </c>
      <c r="D183" s="207"/>
      <c r="E183" s="207"/>
      <c r="F183" s="228" t="s">
        <v>1575</v>
      </c>
      <c r="G183" s="207"/>
      <c r="H183" s="207" t="s">
        <v>1651</v>
      </c>
      <c r="I183" s="207" t="s">
        <v>1610</v>
      </c>
      <c r="J183" s="207"/>
      <c r="K183" s="251"/>
    </row>
    <row r="184" spans="2:11" ht="15" customHeight="1">
      <c r="B184" s="230"/>
      <c r="C184" s="207" t="s">
        <v>1639</v>
      </c>
      <c r="D184" s="207"/>
      <c r="E184" s="207"/>
      <c r="F184" s="228" t="s">
        <v>1575</v>
      </c>
      <c r="G184" s="207"/>
      <c r="H184" s="207" t="s">
        <v>1652</v>
      </c>
      <c r="I184" s="207" t="s">
        <v>1610</v>
      </c>
      <c r="J184" s="207"/>
      <c r="K184" s="251"/>
    </row>
    <row r="185" spans="2:11" ht="15" customHeight="1">
      <c r="B185" s="230"/>
      <c r="C185" s="207" t="s">
        <v>119</v>
      </c>
      <c r="D185" s="207"/>
      <c r="E185" s="207"/>
      <c r="F185" s="228" t="s">
        <v>1581</v>
      </c>
      <c r="G185" s="207"/>
      <c r="H185" s="207" t="s">
        <v>1653</v>
      </c>
      <c r="I185" s="207" t="s">
        <v>1577</v>
      </c>
      <c r="J185" s="207">
        <v>50</v>
      </c>
      <c r="K185" s="251"/>
    </row>
    <row r="186" spans="2:11" ht="15" customHeight="1">
      <c r="B186" s="230"/>
      <c r="C186" s="207" t="s">
        <v>1654</v>
      </c>
      <c r="D186" s="207"/>
      <c r="E186" s="207"/>
      <c r="F186" s="228" t="s">
        <v>1581</v>
      </c>
      <c r="G186" s="207"/>
      <c r="H186" s="207" t="s">
        <v>1655</v>
      </c>
      <c r="I186" s="207" t="s">
        <v>1656</v>
      </c>
      <c r="J186" s="207"/>
      <c r="K186" s="251"/>
    </row>
    <row r="187" spans="2:11" ht="15" customHeight="1">
      <c r="B187" s="230"/>
      <c r="C187" s="207" t="s">
        <v>1657</v>
      </c>
      <c r="D187" s="207"/>
      <c r="E187" s="207"/>
      <c r="F187" s="228" t="s">
        <v>1581</v>
      </c>
      <c r="G187" s="207"/>
      <c r="H187" s="207" t="s">
        <v>1658</v>
      </c>
      <c r="I187" s="207" t="s">
        <v>1656</v>
      </c>
      <c r="J187" s="207"/>
      <c r="K187" s="251"/>
    </row>
    <row r="188" spans="2:11" ht="15" customHeight="1">
      <c r="B188" s="230"/>
      <c r="C188" s="207" t="s">
        <v>1659</v>
      </c>
      <c r="D188" s="207"/>
      <c r="E188" s="207"/>
      <c r="F188" s="228" t="s">
        <v>1581</v>
      </c>
      <c r="G188" s="207"/>
      <c r="H188" s="207" t="s">
        <v>1660</v>
      </c>
      <c r="I188" s="207" t="s">
        <v>1656</v>
      </c>
      <c r="J188" s="207"/>
      <c r="K188" s="251"/>
    </row>
    <row r="189" spans="2:11" ht="15" customHeight="1">
      <c r="B189" s="230"/>
      <c r="C189" s="264" t="s">
        <v>1661</v>
      </c>
      <c r="D189" s="207"/>
      <c r="E189" s="207"/>
      <c r="F189" s="228" t="s">
        <v>1581</v>
      </c>
      <c r="G189" s="207"/>
      <c r="H189" s="207" t="s">
        <v>1662</v>
      </c>
      <c r="I189" s="207" t="s">
        <v>1663</v>
      </c>
      <c r="J189" s="265" t="s">
        <v>1664</v>
      </c>
      <c r="K189" s="251"/>
    </row>
    <row r="190" spans="2:11" ht="15" customHeight="1">
      <c r="B190" s="230"/>
      <c r="C190" s="264" t="s">
        <v>42</v>
      </c>
      <c r="D190" s="207"/>
      <c r="E190" s="207"/>
      <c r="F190" s="228" t="s">
        <v>1575</v>
      </c>
      <c r="G190" s="207"/>
      <c r="H190" s="204" t="s">
        <v>1665</v>
      </c>
      <c r="I190" s="207" t="s">
        <v>1666</v>
      </c>
      <c r="J190" s="207"/>
      <c r="K190" s="251"/>
    </row>
    <row r="191" spans="2:11" ht="15" customHeight="1">
      <c r="B191" s="230"/>
      <c r="C191" s="264" t="s">
        <v>1667</v>
      </c>
      <c r="D191" s="207"/>
      <c r="E191" s="207"/>
      <c r="F191" s="228" t="s">
        <v>1575</v>
      </c>
      <c r="G191" s="207"/>
      <c r="H191" s="207" t="s">
        <v>1668</v>
      </c>
      <c r="I191" s="207" t="s">
        <v>1610</v>
      </c>
      <c r="J191" s="207"/>
      <c r="K191" s="251"/>
    </row>
    <row r="192" spans="2:11" ht="15" customHeight="1">
      <c r="B192" s="230"/>
      <c r="C192" s="264" t="s">
        <v>1669</v>
      </c>
      <c r="D192" s="207"/>
      <c r="E192" s="207"/>
      <c r="F192" s="228" t="s">
        <v>1575</v>
      </c>
      <c r="G192" s="207"/>
      <c r="H192" s="207" t="s">
        <v>1670</v>
      </c>
      <c r="I192" s="207" t="s">
        <v>1610</v>
      </c>
      <c r="J192" s="207"/>
      <c r="K192" s="251"/>
    </row>
    <row r="193" spans="2:11" ht="15" customHeight="1">
      <c r="B193" s="230"/>
      <c r="C193" s="264" t="s">
        <v>1671</v>
      </c>
      <c r="D193" s="207"/>
      <c r="E193" s="207"/>
      <c r="F193" s="228" t="s">
        <v>1581</v>
      </c>
      <c r="G193" s="207"/>
      <c r="H193" s="207" t="s">
        <v>1672</v>
      </c>
      <c r="I193" s="207" t="s">
        <v>1610</v>
      </c>
      <c r="J193" s="207"/>
      <c r="K193" s="251"/>
    </row>
    <row r="194" spans="2:11" ht="15" customHeight="1">
      <c r="B194" s="257"/>
      <c r="C194" s="266"/>
      <c r="D194" s="237"/>
      <c r="E194" s="237"/>
      <c r="F194" s="237"/>
      <c r="G194" s="237"/>
      <c r="H194" s="237"/>
      <c r="I194" s="237"/>
      <c r="J194" s="237"/>
      <c r="K194" s="258"/>
    </row>
    <row r="195" spans="2:11" ht="18.75" customHeight="1">
      <c r="B195" s="239"/>
      <c r="C195" s="249"/>
      <c r="D195" s="249"/>
      <c r="E195" s="249"/>
      <c r="F195" s="259"/>
      <c r="G195" s="249"/>
      <c r="H195" s="249"/>
      <c r="I195" s="249"/>
      <c r="J195" s="249"/>
      <c r="K195" s="239"/>
    </row>
    <row r="196" spans="2:11" ht="18.75" customHeight="1">
      <c r="B196" s="239"/>
      <c r="C196" s="249"/>
      <c r="D196" s="249"/>
      <c r="E196" s="249"/>
      <c r="F196" s="259"/>
      <c r="G196" s="249"/>
      <c r="H196" s="249"/>
      <c r="I196" s="249"/>
      <c r="J196" s="249"/>
      <c r="K196" s="239"/>
    </row>
    <row r="197" spans="2:11" ht="18.75" customHeight="1">
      <c r="B197" s="214"/>
      <c r="C197" s="214"/>
      <c r="D197" s="214"/>
      <c r="E197" s="214"/>
      <c r="F197" s="214"/>
      <c r="G197" s="214"/>
      <c r="H197" s="214"/>
      <c r="I197" s="214"/>
      <c r="J197" s="214"/>
      <c r="K197" s="214"/>
    </row>
    <row r="198" spans="2:11" ht="13.5">
      <c r="B198" s="196"/>
      <c r="C198" s="197"/>
      <c r="D198" s="197"/>
      <c r="E198" s="197"/>
      <c r="F198" s="197"/>
      <c r="G198" s="197"/>
      <c r="H198" s="197"/>
      <c r="I198" s="197"/>
      <c r="J198" s="197"/>
      <c r="K198" s="198"/>
    </row>
    <row r="199" spans="2:11" ht="21">
      <c r="B199" s="199"/>
      <c r="C199" s="316" t="s">
        <v>1673</v>
      </c>
      <c r="D199" s="316"/>
      <c r="E199" s="316"/>
      <c r="F199" s="316"/>
      <c r="G199" s="316"/>
      <c r="H199" s="316"/>
      <c r="I199" s="316"/>
      <c r="J199" s="316"/>
      <c r="K199" s="200"/>
    </row>
    <row r="200" spans="2:11" ht="25.5" customHeight="1">
      <c r="B200" s="199"/>
      <c r="C200" s="267" t="s">
        <v>1674</v>
      </c>
      <c r="D200" s="267"/>
      <c r="E200" s="267"/>
      <c r="F200" s="267" t="s">
        <v>1675</v>
      </c>
      <c r="G200" s="268"/>
      <c r="H200" s="317" t="s">
        <v>1676</v>
      </c>
      <c r="I200" s="317"/>
      <c r="J200" s="317"/>
      <c r="K200" s="200"/>
    </row>
    <row r="201" spans="2:11" ht="5.25" customHeight="1">
      <c r="B201" s="230"/>
      <c r="C201" s="225"/>
      <c r="D201" s="225"/>
      <c r="E201" s="225"/>
      <c r="F201" s="225"/>
      <c r="G201" s="249"/>
      <c r="H201" s="225"/>
      <c r="I201" s="225"/>
      <c r="J201" s="225"/>
      <c r="K201" s="251"/>
    </row>
    <row r="202" spans="2:11" ht="15" customHeight="1">
      <c r="B202" s="230"/>
      <c r="C202" s="207" t="s">
        <v>1666</v>
      </c>
      <c r="D202" s="207"/>
      <c r="E202" s="207"/>
      <c r="F202" s="228" t="s">
        <v>43</v>
      </c>
      <c r="G202" s="207"/>
      <c r="H202" s="318" t="s">
        <v>1677</v>
      </c>
      <c r="I202" s="318"/>
      <c r="J202" s="318"/>
      <c r="K202" s="251"/>
    </row>
    <row r="203" spans="2:11" ht="15" customHeight="1">
      <c r="B203" s="230"/>
      <c r="C203" s="207"/>
      <c r="D203" s="207"/>
      <c r="E203" s="207"/>
      <c r="F203" s="228" t="s">
        <v>44</v>
      </c>
      <c r="G203" s="207"/>
      <c r="H203" s="318" t="s">
        <v>1678</v>
      </c>
      <c r="I203" s="318"/>
      <c r="J203" s="318"/>
      <c r="K203" s="251"/>
    </row>
    <row r="204" spans="2:11" ht="15" customHeight="1">
      <c r="B204" s="230"/>
      <c r="C204" s="207"/>
      <c r="D204" s="207"/>
      <c r="E204" s="207"/>
      <c r="F204" s="228" t="s">
        <v>47</v>
      </c>
      <c r="G204" s="207"/>
      <c r="H204" s="318" t="s">
        <v>1679</v>
      </c>
      <c r="I204" s="318"/>
      <c r="J204" s="318"/>
      <c r="K204" s="251"/>
    </row>
    <row r="205" spans="2:11" ht="15" customHeight="1">
      <c r="B205" s="230"/>
      <c r="C205" s="207"/>
      <c r="D205" s="207"/>
      <c r="E205" s="207"/>
      <c r="F205" s="228" t="s">
        <v>45</v>
      </c>
      <c r="G205" s="207"/>
      <c r="H205" s="318" t="s">
        <v>1680</v>
      </c>
      <c r="I205" s="318"/>
      <c r="J205" s="318"/>
      <c r="K205" s="251"/>
    </row>
    <row r="206" spans="2:11" ht="15" customHeight="1">
      <c r="B206" s="230"/>
      <c r="C206" s="207"/>
      <c r="D206" s="207"/>
      <c r="E206" s="207"/>
      <c r="F206" s="228" t="s">
        <v>46</v>
      </c>
      <c r="G206" s="207"/>
      <c r="H206" s="318" t="s">
        <v>1681</v>
      </c>
      <c r="I206" s="318"/>
      <c r="J206" s="318"/>
      <c r="K206" s="251"/>
    </row>
    <row r="207" spans="2:11" ht="15" customHeight="1">
      <c r="B207" s="230"/>
      <c r="C207" s="207"/>
      <c r="D207" s="207"/>
      <c r="E207" s="207"/>
      <c r="F207" s="228"/>
      <c r="G207" s="207"/>
      <c r="H207" s="207"/>
      <c r="I207" s="207"/>
      <c r="J207" s="207"/>
      <c r="K207" s="251"/>
    </row>
    <row r="208" spans="2:11" ht="15" customHeight="1">
      <c r="B208" s="230"/>
      <c r="C208" s="207" t="s">
        <v>1622</v>
      </c>
      <c r="D208" s="207"/>
      <c r="E208" s="207"/>
      <c r="F208" s="228" t="s">
        <v>79</v>
      </c>
      <c r="G208" s="207"/>
      <c r="H208" s="318" t="s">
        <v>1682</v>
      </c>
      <c r="I208" s="318"/>
      <c r="J208" s="318"/>
      <c r="K208" s="251"/>
    </row>
    <row r="209" spans="2:11" ht="15" customHeight="1">
      <c r="B209" s="230"/>
      <c r="C209" s="207"/>
      <c r="D209" s="207"/>
      <c r="E209" s="207"/>
      <c r="F209" s="228" t="s">
        <v>1517</v>
      </c>
      <c r="G209" s="207"/>
      <c r="H209" s="318" t="s">
        <v>1518</v>
      </c>
      <c r="I209" s="318"/>
      <c r="J209" s="318"/>
      <c r="K209" s="251"/>
    </row>
    <row r="210" spans="2:11" ht="15" customHeight="1">
      <c r="B210" s="230"/>
      <c r="C210" s="207"/>
      <c r="D210" s="207"/>
      <c r="E210" s="207"/>
      <c r="F210" s="228" t="s">
        <v>1515</v>
      </c>
      <c r="G210" s="207"/>
      <c r="H210" s="318" t="s">
        <v>1683</v>
      </c>
      <c r="I210" s="318"/>
      <c r="J210" s="318"/>
      <c r="K210" s="251"/>
    </row>
    <row r="211" spans="2:11" ht="15" customHeight="1">
      <c r="B211" s="269"/>
      <c r="C211" s="207"/>
      <c r="D211" s="207"/>
      <c r="E211" s="207"/>
      <c r="F211" s="228" t="s">
        <v>1519</v>
      </c>
      <c r="G211" s="264"/>
      <c r="H211" s="319" t="s">
        <v>1520</v>
      </c>
      <c r="I211" s="319"/>
      <c r="J211" s="319"/>
      <c r="K211" s="270"/>
    </row>
    <row r="212" spans="2:11" ht="15" customHeight="1">
      <c r="B212" s="269"/>
      <c r="C212" s="207"/>
      <c r="D212" s="207"/>
      <c r="E212" s="207"/>
      <c r="F212" s="228" t="s">
        <v>1521</v>
      </c>
      <c r="G212" s="264"/>
      <c r="H212" s="319" t="s">
        <v>1497</v>
      </c>
      <c r="I212" s="319"/>
      <c r="J212" s="319"/>
      <c r="K212" s="270"/>
    </row>
    <row r="213" spans="2:11" ht="15" customHeight="1">
      <c r="B213" s="269"/>
      <c r="C213" s="207"/>
      <c r="D213" s="207"/>
      <c r="E213" s="207"/>
      <c r="F213" s="228"/>
      <c r="G213" s="264"/>
      <c r="H213" s="255"/>
      <c r="I213" s="255"/>
      <c r="J213" s="255"/>
      <c r="K213" s="270"/>
    </row>
    <row r="214" spans="2:11" ht="15" customHeight="1">
      <c r="B214" s="269"/>
      <c r="C214" s="207" t="s">
        <v>1646</v>
      </c>
      <c r="D214" s="207"/>
      <c r="E214" s="207"/>
      <c r="F214" s="228">
        <v>1</v>
      </c>
      <c r="G214" s="264"/>
      <c r="H214" s="319" t="s">
        <v>1684</v>
      </c>
      <c r="I214" s="319"/>
      <c r="J214" s="319"/>
      <c r="K214" s="270"/>
    </row>
    <row r="215" spans="2:11" ht="15" customHeight="1">
      <c r="B215" s="269"/>
      <c r="C215" s="207"/>
      <c r="D215" s="207"/>
      <c r="E215" s="207"/>
      <c r="F215" s="228">
        <v>2</v>
      </c>
      <c r="G215" s="264"/>
      <c r="H215" s="319" t="s">
        <v>1685</v>
      </c>
      <c r="I215" s="319"/>
      <c r="J215" s="319"/>
      <c r="K215" s="270"/>
    </row>
    <row r="216" spans="2:11" ht="15" customHeight="1">
      <c r="B216" s="269"/>
      <c r="C216" s="207"/>
      <c r="D216" s="207"/>
      <c r="E216" s="207"/>
      <c r="F216" s="228">
        <v>3</v>
      </c>
      <c r="G216" s="264"/>
      <c r="H216" s="319" t="s">
        <v>1686</v>
      </c>
      <c r="I216" s="319"/>
      <c r="J216" s="319"/>
      <c r="K216" s="270"/>
    </row>
    <row r="217" spans="2:11" ht="15" customHeight="1">
      <c r="B217" s="269"/>
      <c r="C217" s="207"/>
      <c r="D217" s="207"/>
      <c r="E217" s="207"/>
      <c r="F217" s="228">
        <v>4</v>
      </c>
      <c r="G217" s="264"/>
      <c r="H217" s="319" t="s">
        <v>1687</v>
      </c>
      <c r="I217" s="319"/>
      <c r="J217" s="319"/>
      <c r="K217" s="270"/>
    </row>
    <row r="218" spans="2:11" ht="12.75" customHeight="1">
      <c r="B218" s="271"/>
      <c r="C218" s="272"/>
      <c r="D218" s="272"/>
      <c r="E218" s="272"/>
      <c r="F218" s="272"/>
      <c r="G218" s="272"/>
      <c r="H218" s="272"/>
      <c r="I218" s="272"/>
      <c r="J218" s="272"/>
      <c r="K218" s="273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Novák Libor - Energy Benefit Centre a.s.</dc:creator>
  <cp:keywords/>
  <dc:description/>
  <cp:lastModifiedBy>Novák Libor - Energy Benefit Centre a.s.</cp:lastModifiedBy>
  <dcterms:created xsi:type="dcterms:W3CDTF">2023-01-30T09:01:59Z</dcterms:created>
  <dcterms:modified xsi:type="dcterms:W3CDTF">2023-01-30T10:35:24Z</dcterms:modified>
  <cp:category/>
  <cp:version/>
  <cp:contentType/>
  <cp:contentStatus/>
</cp:coreProperties>
</file>